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Thurlow\CloudStation\2024-2025 Budgets\"/>
    </mc:Choice>
  </mc:AlternateContent>
  <xr:revisionPtr revIDLastSave="0" documentId="13_ncr:1_{6E9A0151-0D58-487E-ADE7-FC7D7F60422A}" xr6:coauthVersionLast="47" xr6:coauthVersionMax="47" xr10:uidLastSave="{00000000-0000-0000-0000-000000000000}"/>
  <bookViews>
    <workbookView xWindow="-120" yWindow="-120" windowWidth="29040" windowHeight="15840" xr2:uid="{CE2ACD97-E862-47B9-B9DF-C747A3DDE2A6}"/>
  </bookViews>
  <sheets>
    <sheet name="24-25 DRAF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99" i="1" l="1"/>
  <c r="E599" i="1"/>
  <c r="D599" i="1"/>
  <c r="C599" i="1"/>
  <c r="F598" i="1"/>
  <c r="E598" i="1"/>
  <c r="D598" i="1"/>
  <c r="C598" i="1"/>
  <c r="F586" i="1"/>
  <c r="F585" i="1"/>
  <c r="H585" i="1" s="1"/>
  <c r="E585" i="1"/>
  <c r="D585" i="1"/>
  <c r="C585" i="1"/>
  <c r="G584" i="1"/>
  <c r="G585" i="1" s="1"/>
  <c r="F579" i="1"/>
  <c r="F578" i="1"/>
  <c r="E578" i="1"/>
  <c r="D578" i="1"/>
  <c r="H578" i="1" s="1"/>
  <c r="C578" i="1"/>
  <c r="G577" i="1"/>
  <c r="G576" i="1"/>
  <c r="G575" i="1"/>
  <c r="G574" i="1"/>
  <c r="G578" i="1" s="1"/>
  <c r="F571" i="1"/>
  <c r="G570" i="1"/>
  <c r="F570" i="1"/>
  <c r="E570" i="1"/>
  <c r="D570" i="1"/>
  <c r="H570" i="1" s="1"/>
  <c r="C570" i="1"/>
  <c r="G569" i="1"/>
  <c r="G568" i="1"/>
  <c r="F562" i="1"/>
  <c r="E562" i="1"/>
  <c r="D562" i="1"/>
  <c r="H562" i="1" s="1"/>
  <c r="C562" i="1"/>
  <c r="G561" i="1"/>
  <c r="G560" i="1"/>
  <c r="G559" i="1"/>
  <c r="G562" i="1" s="1"/>
  <c r="F554" i="1"/>
  <c r="H554" i="1" s="1"/>
  <c r="E554" i="1"/>
  <c r="D554" i="1"/>
  <c r="C554" i="1"/>
  <c r="A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54" i="1" s="1"/>
  <c r="F530" i="1"/>
  <c r="F529" i="1"/>
  <c r="H529" i="1" s="1"/>
  <c r="E529" i="1"/>
  <c r="D529" i="1"/>
  <c r="C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29" i="1" s="1"/>
  <c r="G506" i="1"/>
  <c r="F506" i="1"/>
  <c r="E506" i="1"/>
  <c r="D506" i="1"/>
  <c r="H506" i="1" s="1"/>
  <c r="C506" i="1"/>
  <c r="G505" i="1"/>
  <c r="F501" i="1"/>
  <c r="F507" i="1" s="1"/>
  <c r="E501" i="1"/>
  <c r="D501" i="1"/>
  <c r="C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501" i="1" s="1"/>
  <c r="F476" i="1"/>
  <c r="H476" i="1" s="1"/>
  <c r="E476" i="1"/>
  <c r="D476" i="1"/>
  <c r="C476" i="1"/>
  <c r="G475" i="1"/>
  <c r="G476" i="1" s="1"/>
  <c r="F473" i="1"/>
  <c r="F477" i="1" s="1"/>
  <c r="E473" i="1"/>
  <c r="D473" i="1"/>
  <c r="C473" i="1"/>
  <c r="G472" i="1"/>
  <c r="G471" i="1"/>
  <c r="G470" i="1"/>
  <c r="G473" i="1" s="1"/>
  <c r="F467" i="1"/>
  <c r="E467" i="1"/>
  <c r="D467" i="1"/>
  <c r="H467" i="1" s="1"/>
  <c r="C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67" i="1" s="1"/>
  <c r="G450" i="1"/>
  <c r="G449" i="1"/>
  <c r="F445" i="1"/>
  <c r="E445" i="1"/>
  <c r="D445" i="1"/>
  <c r="H445" i="1" s="1"/>
  <c r="C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45" i="1" s="1"/>
  <c r="F427" i="1"/>
  <c r="H427" i="1" s="1"/>
  <c r="E427" i="1"/>
  <c r="D427" i="1"/>
  <c r="C427" i="1"/>
  <c r="G426" i="1"/>
  <c r="G425" i="1"/>
  <c r="G424" i="1"/>
  <c r="G423" i="1"/>
  <c r="G422" i="1"/>
  <c r="G421" i="1"/>
  <c r="G420" i="1"/>
  <c r="G419" i="1"/>
  <c r="G418" i="1"/>
  <c r="G417" i="1"/>
  <c r="G427" i="1" s="1"/>
  <c r="F415" i="1"/>
  <c r="H415" i="1" s="1"/>
  <c r="E415" i="1"/>
  <c r="D415" i="1"/>
  <c r="C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15" i="1" s="1"/>
  <c r="F399" i="1"/>
  <c r="F468" i="1" s="1"/>
  <c r="E399" i="1"/>
  <c r="D399" i="1"/>
  <c r="H399" i="1" s="1"/>
  <c r="C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99" i="1" s="1"/>
  <c r="G382" i="1"/>
  <c r="G379" i="1"/>
  <c r="F379" i="1"/>
  <c r="E379" i="1"/>
  <c r="D379" i="1"/>
  <c r="H379" i="1" s="1"/>
  <c r="C379" i="1"/>
  <c r="G378" i="1"/>
  <c r="G377" i="1"/>
  <c r="F375" i="1"/>
  <c r="F380" i="1" s="1"/>
  <c r="E375" i="1"/>
  <c r="D375" i="1"/>
  <c r="H375" i="1" s="1"/>
  <c r="C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75" i="1" s="1"/>
  <c r="G350" i="1"/>
  <c r="G344" i="1"/>
  <c r="F344" i="1"/>
  <c r="F345" i="1" s="1"/>
  <c r="E344" i="1"/>
  <c r="D344" i="1"/>
  <c r="H344" i="1" s="1"/>
  <c r="C344" i="1"/>
  <c r="G343" i="1"/>
  <c r="F338" i="1"/>
  <c r="E338" i="1"/>
  <c r="D338" i="1"/>
  <c r="C338" i="1"/>
  <c r="F337" i="1"/>
  <c r="F339" i="1" s="1"/>
  <c r="E337" i="1"/>
  <c r="E339" i="1" s="1"/>
  <c r="D337" i="1"/>
  <c r="D339" i="1" s="1"/>
  <c r="C337" i="1"/>
  <c r="C339" i="1" s="1"/>
  <c r="F336" i="1"/>
  <c r="F335" i="1"/>
  <c r="H335" i="1" s="1"/>
  <c r="E335" i="1"/>
  <c r="D335" i="1"/>
  <c r="C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37" i="1" s="1"/>
  <c r="G316" i="1"/>
  <c r="G311" i="1"/>
  <c r="G310" i="1"/>
  <c r="H309" i="1"/>
  <c r="G309" i="1"/>
  <c r="G308" i="1"/>
  <c r="G307" i="1"/>
  <c r="G306" i="1"/>
  <c r="G305" i="1"/>
  <c r="G304" i="1"/>
  <c r="G303" i="1"/>
  <c r="G302" i="1"/>
  <c r="G301" i="1"/>
  <c r="G300" i="1"/>
  <c r="G299" i="1"/>
  <c r="G295" i="1"/>
  <c r="G338" i="1" s="1"/>
  <c r="H338" i="1" s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335" i="1" s="1"/>
  <c r="F254" i="1"/>
  <c r="H254" i="1" s="1"/>
  <c r="E254" i="1"/>
  <c r="D254" i="1"/>
  <c r="C254" i="1"/>
  <c r="G253" i="1"/>
  <c r="G254" i="1" s="1"/>
  <c r="F251" i="1"/>
  <c r="H251" i="1" s="1"/>
  <c r="E251" i="1"/>
  <c r="D251" i="1"/>
  <c r="C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51" i="1" s="1"/>
  <c r="F237" i="1"/>
  <c r="E237" i="1"/>
  <c r="D237" i="1"/>
  <c r="H237" i="1" s="1"/>
  <c r="C237" i="1"/>
  <c r="G236" i="1"/>
  <c r="G235" i="1"/>
  <c r="G234" i="1"/>
  <c r="G233" i="1"/>
  <c r="G237" i="1" s="1"/>
  <c r="G232" i="1"/>
  <c r="G231" i="1"/>
  <c r="F229" i="1"/>
  <c r="E229" i="1"/>
  <c r="D229" i="1"/>
  <c r="H229" i="1" s="1"/>
  <c r="C229" i="1"/>
  <c r="G228" i="1"/>
  <c r="G227" i="1"/>
  <c r="G226" i="1"/>
  <c r="G225" i="1"/>
  <c r="G229" i="1" s="1"/>
  <c r="G224" i="1"/>
  <c r="G223" i="1"/>
  <c r="F221" i="1"/>
  <c r="E221" i="1"/>
  <c r="D221" i="1"/>
  <c r="H221" i="1" s="1"/>
  <c r="C221" i="1"/>
  <c r="G220" i="1"/>
  <c r="G219" i="1"/>
  <c r="G218" i="1"/>
  <c r="G217" i="1"/>
  <c r="G221" i="1" s="1"/>
  <c r="G216" i="1"/>
  <c r="G215" i="1"/>
  <c r="F209" i="1"/>
  <c r="E209" i="1"/>
  <c r="D209" i="1"/>
  <c r="H209" i="1" s="1"/>
  <c r="C209" i="1"/>
  <c r="G208" i="1"/>
  <c r="G207" i="1"/>
  <c r="G206" i="1"/>
  <c r="G205" i="1"/>
  <c r="G209" i="1" s="1"/>
  <c r="G204" i="1"/>
  <c r="G203" i="1"/>
  <c r="F201" i="1"/>
  <c r="E201" i="1"/>
  <c r="D201" i="1"/>
  <c r="H201" i="1" s="1"/>
  <c r="C201" i="1"/>
  <c r="G200" i="1"/>
  <c r="G199" i="1"/>
  <c r="G198" i="1"/>
  <c r="G197" i="1"/>
  <c r="G201" i="1" s="1"/>
  <c r="G196" i="1"/>
  <c r="G195" i="1"/>
  <c r="F193" i="1"/>
  <c r="E193" i="1"/>
  <c r="D193" i="1"/>
  <c r="H193" i="1" s="1"/>
  <c r="C193" i="1"/>
  <c r="G192" i="1"/>
  <c r="G191" i="1"/>
  <c r="G190" i="1"/>
  <c r="G189" i="1"/>
  <c r="G193" i="1" s="1"/>
  <c r="G188" i="1"/>
  <c r="G187" i="1"/>
  <c r="F185" i="1"/>
  <c r="E185" i="1"/>
  <c r="D185" i="1"/>
  <c r="H185" i="1" s="1"/>
  <c r="C185" i="1"/>
  <c r="G184" i="1"/>
  <c r="G183" i="1"/>
  <c r="G182" i="1"/>
  <c r="G181" i="1"/>
  <c r="G185" i="1" s="1"/>
  <c r="G180" i="1"/>
  <c r="G179" i="1"/>
  <c r="F177" i="1"/>
  <c r="E177" i="1"/>
  <c r="D177" i="1"/>
  <c r="H177" i="1" s="1"/>
  <c r="C177" i="1"/>
  <c r="G176" i="1"/>
  <c r="G175" i="1"/>
  <c r="G174" i="1"/>
  <c r="G173" i="1"/>
  <c r="G177" i="1" s="1"/>
  <c r="G172" i="1"/>
  <c r="G171" i="1"/>
  <c r="G170" i="1"/>
  <c r="F168" i="1"/>
  <c r="E168" i="1"/>
  <c r="D168" i="1"/>
  <c r="H168" i="1" s="1"/>
  <c r="C168" i="1"/>
  <c r="G167" i="1"/>
  <c r="G166" i="1"/>
  <c r="G165" i="1"/>
  <c r="G164" i="1"/>
  <c r="G163" i="1"/>
  <c r="G162" i="1"/>
  <c r="G161" i="1"/>
  <c r="G160" i="1"/>
  <c r="G159" i="1"/>
  <c r="G168" i="1" s="1"/>
  <c r="F154" i="1"/>
  <c r="E154" i="1"/>
  <c r="D154" i="1"/>
  <c r="H154" i="1" s="1"/>
  <c r="C154" i="1"/>
  <c r="G153" i="1"/>
  <c r="G152" i="1"/>
  <c r="G151" i="1"/>
  <c r="G150" i="1"/>
  <c r="G154" i="1" s="1"/>
  <c r="G149" i="1"/>
  <c r="G148" i="1"/>
  <c r="F146" i="1"/>
  <c r="E146" i="1"/>
  <c r="D146" i="1"/>
  <c r="H146" i="1" s="1"/>
  <c r="C146" i="1"/>
  <c r="G145" i="1"/>
  <c r="G144" i="1"/>
  <c r="G143" i="1"/>
  <c r="G142" i="1"/>
  <c r="G146" i="1" s="1"/>
  <c r="G141" i="1"/>
  <c r="G140" i="1"/>
  <c r="F138" i="1"/>
  <c r="E138" i="1"/>
  <c r="D138" i="1"/>
  <c r="H138" i="1" s="1"/>
  <c r="C138" i="1"/>
  <c r="G137" i="1"/>
  <c r="G136" i="1"/>
  <c r="G135" i="1"/>
  <c r="G134" i="1"/>
  <c r="G138" i="1" s="1"/>
  <c r="G133" i="1"/>
  <c r="G132" i="1"/>
  <c r="F130" i="1"/>
  <c r="E130" i="1"/>
  <c r="D130" i="1"/>
  <c r="H130" i="1" s="1"/>
  <c r="C130" i="1"/>
  <c r="G129" i="1"/>
  <c r="G128" i="1"/>
  <c r="G127" i="1"/>
  <c r="G126" i="1"/>
  <c r="G130" i="1" s="1"/>
  <c r="G125" i="1"/>
  <c r="G124" i="1"/>
  <c r="F122" i="1"/>
  <c r="F255" i="1" s="1"/>
  <c r="E122" i="1"/>
  <c r="E588" i="1" s="1"/>
  <c r="D122" i="1"/>
  <c r="D588" i="1" s="1"/>
  <c r="C122" i="1"/>
  <c r="C588" i="1" s="1"/>
  <c r="H121" i="1"/>
  <c r="G121" i="1"/>
  <c r="H120" i="1"/>
  <c r="G120" i="1"/>
  <c r="H119" i="1"/>
  <c r="G119" i="1"/>
  <c r="G118" i="1"/>
  <c r="G599" i="1" s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G106" i="1"/>
  <c r="G105" i="1"/>
  <c r="G104" i="1"/>
  <c r="G122" i="1" s="1"/>
  <c r="D99" i="1"/>
  <c r="C99" i="1"/>
  <c r="H96" i="1"/>
  <c r="G96" i="1"/>
  <c r="G94" i="1"/>
  <c r="G93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G85" i="1"/>
  <c r="G84" i="1"/>
  <c r="G83" i="1"/>
  <c r="G82" i="1"/>
  <c r="G81" i="1"/>
  <c r="G80" i="1"/>
  <c r="G79" i="1"/>
  <c r="F71" i="1"/>
  <c r="F70" i="1"/>
  <c r="D68" i="1"/>
  <c r="E55" i="1"/>
  <c r="E54" i="1"/>
  <c r="E56" i="1" s="1"/>
  <c r="C51" i="1"/>
  <c r="C42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H337" i="1" l="1"/>
  <c r="G339" i="1"/>
  <c r="H339" i="1" s="1"/>
  <c r="C581" i="1"/>
  <c r="E78" i="1"/>
  <c r="E99" i="1" s="1"/>
  <c r="F78" i="1" s="1"/>
  <c r="E589" i="1"/>
  <c r="D581" i="1"/>
  <c r="G588" i="1"/>
  <c r="D69" i="1"/>
  <c r="G69" i="1" s="1"/>
  <c r="H69" i="1" s="1"/>
  <c r="E581" i="1"/>
  <c r="F588" i="1"/>
  <c r="H122" i="1"/>
  <c r="F563" i="1"/>
  <c r="H501" i="1"/>
  <c r="G598" i="1"/>
  <c r="H473" i="1"/>
  <c r="G78" i="1" l="1"/>
  <c r="H588" i="1"/>
  <c r="G581" i="1"/>
  <c r="H581" i="1" s="1"/>
  <c r="G66" i="1"/>
  <c r="H66" i="1" s="1"/>
  <c r="F95" i="1"/>
  <c r="D66" i="1"/>
  <c r="H589" i="1"/>
  <c r="F581" i="1"/>
  <c r="F582" i="1" s="1"/>
  <c r="G589" i="1"/>
  <c r="G95" i="1" l="1"/>
  <c r="G67" i="1" s="1"/>
  <c r="H67" i="1" s="1"/>
  <c r="H95" i="1"/>
  <c r="F97" i="1"/>
  <c r="H98" i="1" s="1"/>
  <c r="F99" i="1"/>
  <c r="H99" i="1" s="1"/>
  <c r="G99" i="1"/>
</calcChain>
</file>

<file path=xl/sharedStrings.xml><?xml version="1.0" encoding="utf-8"?>
<sst xmlns="http://schemas.openxmlformats.org/spreadsheetml/2006/main" count="911" uniqueCount="435">
  <si>
    <t>PROPOSED MOUNT DESERT ISLAND HIGH SCHOOL BUDGET FOR 2024-25</t>
  </si>
  <si>
    <t>12/11/23</t>
  </si>
  <si>
    <t>BUDGET MEETINGS:  DECEMBER 11TH, JANUARY 8TH, FEBRUARY 12TH  (FINAL APPROVAL)</t>
  </si>
  <si>
    <t>DRAFT</t>
  </si>
  <si>
    <t>ANNUAL MEETING: Wednesday, April 3rd</t>
  </si>
  <si>
    <t>BUDGET CHANGE RATE  Each 1 % change is approximately $135292</t>
  </si>
  <si>
    <t>ENROLLMENT TRENDS:</t>
  </si>
  <si>
    <t xml:space="preserve"> </t>
  </si>
  <si>
    <t>EST. TUITION REVENUE</t>
  </si>
  <si>
    <t>TUITION STUDENTS:</t>
  </si>
  <si>
    <t>STATE TUITION RATE: (Est. 23-24 Rate)</t>
  </si>
  <si>
    <t>TUITION SURCHARGE:</t>
  </si>
  <si>
    <t>MDIHS STUDENTS (10/1/23)</t>
  </si>
  <si>
    <t>PERCENT OF ENROLLMENT:</t>
  </si>
  <si>
    <t>STATUS OF RESERVE ACCOUNTS:  Proj. Balance (6/30/24)</t>
  </si>
  <si>
    <t>MAINTENANCE OF PLANT/REMODELING</t>
  </si>
  <si>
    <t>Plus balance in Cap. Out. At 6/30/24</t>
  </si>
  <si>
    <t>BUS: (Bus purch in 2019-20 &amp; 2020-21)</t>
  </si>
  <si>
    <t>BOILER/MAJOR MAINTENANCE:</t>
  </si>
  <si>
    <t>SPECIAL EDUCATION: (unanticipated out of district placements)</t>
  </si>
  <si>
    <t>TOTAL RESERVES:</t>
  </si>
  <si>
    <t xml:space="preserve">Capital Outlay budget: "The Trustees": </t>
  </si>
  <si>
    <t>Summer 2017 &amp; Boiler Debt Service Payments</t>
  </si>
  <si>
    <t>Encumbered for project debt</t>
  </si>
  <si>
    <t>Contingency &amp; Projects</t>
  </si>
  <si>
    <t>CURRENT BUDGET:</t>
  </si>
  <si>
    <t xml:space="preserve">PROPOSED BUDGET </t>
  </si>
  <si>
    <t>Total Budget Increase =</t>
  </si>
  <si>
    <t xml:space="preserve">Assessment Change (Including Adult Ed.) = </t>
  </si>
  <si>
    <t>ANTICIPATED CURRENT SPENDING:</t>
  </si>
  <si>
    <t>Total Current Savings</t>
  </si>
  <si>
    <t>A 1% change in the budget represents</t>
  </si>
  <si>
    <t>A 1% change in the assessm. represents</t>
  </si>
  <si>
    <t>Mount Desert Island High School</t>
  </si>
  <si>
    <t>2024 - 2025 Proposed Budget</t>
  </si>
  <si>
    <t>2022-23</t>
  </si>
  <si>
    <t>2023-24</t>
  </si>
  <si>
    <t>2024-25</t>
  </si>
  <si>
    <t xml:space="preserve">$ </t>
  </si>
  <si>
    <t xml:space="preserve">% </t>
  </si>
  <si>
    <t>REVENUES</t>
  </si>
  <si>
    <t>CATEGORY:</t>
  </si>
  <si>
    <t>Actual Rev.</t>
  </si>
  <si>
    <t>Budget</t>
  </si>
  <si>
    <t>Anticipated</t>
  </si>
  <si>
    <t>Proposed</t>
  </si>
  <si>
    <t>INC/DEC</t>
  </si>
  <si>
    <t>Fund Balance</t>
  </si>
  <si>
    <t>LOCAL:</t>
  </si>
  <si>
    <t>CARRY OVER</t>
  </si>
  <si>
    <t>$100KSaved</t>
  </si>
  <si>
    <t>Revenues</t>
  </si>
  <si>
    <t>TRANSFERS FROM RESERVES</t>
  </si>
  <si>
    <t>TUITION</t>
  </si>
  <si>
    <t>TUITION SURCHRG</t>
  </si>
  <si>
    <t>SPEC ED TUTION - SUN</t>
  </si>
  <si>
    <t>MISCELLANEOUS</t>
  </si>
  <si>
    <t>BUILDING RENTAL</t>
  </si>
  <si>
    <t>SPORTS (Gate Rec.)   WENDY</t>
  </si>
  <si>
    <t>DRAMA</t>
  </si>
  <si>
    <t>AOS 91 RENT</t>
  </si>
  <si>
    <t>INTEREST INCOME</t>
  </si>
  <si>
    <t>SPED TUIT SURCH</t>
  </si>
  <si>
    <t>STATE:</t>
  </si>
  <si>
    <t>STATE SUBSIDY</t>
  </si>
  <si>
    <t>STATE AGENCY CLIENT REVENUE</t>
  </si>
  <si>
    <t xml:space="preserve">NBCT STIPEND </t>
  </si>
  <si>
    <t>Property Taxes/Assessment</t>
  </si>
  <si>
    <t>ASSESSMENTS</t>
  </si>
  <si>
    <t>ADULT ED</t>
  </si>
  <si>
    <t>Articles XIII, XIV, XV &amp; XVII</t>
  </si>
  <si>
    <t>EPS, Debt Svc. &amp; Additional Local Funds Articles =</t>
  </si>
  <si>
    <t>Total Town Assessment % Diff incl AE</t>
  </si>
  <si>
    <t>TOTAL REVENUES:</t>
  </si>
  <si>
    <t>EXPENDITURES:</t>
  </si>
  <si>
    <t>REGULAR INSTRUCTION</t>
  </si>
  <si>
    <t>Actual Exp</t>
  </si>
  <si>
    <t>TEACHER SALARIES (Incl. Title I Tchr.)</t>
  </si>
  <si>
    <t>ED TECH SALARIES</t>
  </si>
  <si>
    <t>MLL Salary</t>
  </si>
  <si>
    <t>SUBS SALARIES</t>
  </si>
  <si>
    <t>LEARNING AREA LEADER STIPENDS</t>
  </si>
  <si>
    <t>BENEFITS: TEACHERS</t>
  </si>
  <si>
    <t>BENEFITS: ED. TECHS.</t>
  </si>
  <si>
    <t>BENEFITS: MLL</t>
  </si>
  <si>
    <t>BENEFITS: STIPEND (LEARN. AREA LEADERS)</t>
  </si>
  <si>
    <t>BENEFITS: SUBSTITUTES</t>
  </si>
  <si>
    <t>TUITION REIMB - TAXABLE - TCHRS.</t>
  </si>
  <si>
    <t>TUITION REIMB - NON-TAX - TCHRS.</t>
  </si>
  <si>
    <t>UNEMPLOYMENT - ALL STAFF</t>
  </si>
  <si>
    <t>WORKER'S COMP - TEACHERS</t>
  </si>
  <si>
    <t>BC/BS: TEACHERS</t>
  </si>
  <si>
    <t>10% Rate Incr/82% S1000</t>
  </si>
  <si>
    <t>BC/BS: ED. TECHS.</t>
  </si>
  <si>
    <t>BC/BS: MLL</t>
  </si>
  <si>
    <t>Deductible Coverage &amp; Fees</t>
  </si>
  <si>
    <t>TOTAL SAL / BEN:</t>
  </si>
  <si>
    <t>ALTERNATIVE SCHL</t>
  </si>
  <si>
    <t>PROF SERVICES</t>
  </si>
  <si>
    <t>REPAIR &amp; MAINT.</t>
  </si>
  <si>
    <t>SUPPLIES</t>
  </si>
  <si>
    <t>TEXTBOOKS</t>
  </si>
  <si>
    <t>EQUIPMENT</t>
  </si>
  <si>
    <t>DUES &amp; FEES</t>
  </si>
  <si>
    <t>TOTAL:</t>
  </si>
  <si>
    <t>ART</t>
  </si>
  <si>
    <t>TCH SUPPLIES</t>
  </si>
  <si>
    <t>Kiln</t>
  </si>
  <si>
    <t>FAM/CONSUM SCI</t>
  </si>
  <si>
    <t>WORLD LANG</t>
  </si>
  <si>
    <t>DEPARTMENT</t>
  </si>
  <si>
    <t>GENERAL SCHOOL</t>
  </si>
  <si>
    <t>OTHER PROF SVCS: 504</t>
  </si>
  <si>
    <t>REPAIR &amp; MAINT./COPIER SVC AGRM.</t>
  </si>
  <si>
    <t>COPIER LEASE</t>
  </si>
  <si>
    <t>TUITION - REGULAR - SECONDARY</t>
  </si>
  <si>
    <t>BOOKS &amp; PERIODICALS</t>
  </si>
  <si>
    <t>EQUIPMENT / FURNITURE</t>
  </si>
  <si>
    <t>Moved fr O &amp; M - Furniture</t>
  </si>
  <si>
    <t>LANGUAGE ARTS</t>
  </si>
  <si>
    <t>TITLE I EXPENSES</t>
  </si>
  <si>
    <t>MATHEMATICS</t>
  </si>
  <si>
    <t>Textbooks and digital subscriptions</t>
  </si>
  <si>
    <t>MEDIA</t>
  </si>
  <si>
    <t>MUSIC</t>
  </si>
  <si>
    <t>PHYS ED/HEALTH</t>
  </si>
  <si>
    <t>SCIENCE</t>
  </si>
  <si>
    <t>SOCIAL STUDIES</t>
  </si>
  <si>
    <t>Nat'l. Conf.</t>
  </si>
  <si>
    <t>TECH ED/BUSINESS</t>
  </si>
  <si>
    <t>GIFTED &amp; TALENTED</t>
  </si>
  <si>
    <t>G &amp; T SALARY</t>
  </si>
  <si>
    <t>50% GT</t>
  </si>
  <si>
    <t>G &amp; T : BENEFITS</t>
  </si>
  <si>
    <t>G &amp; T: BC/BS</t>
  </si>
  <si>
    <t>Deductible Coverage</t>
  </si>
  <si>
    <t>G &amp; T: PROF. SVCS.</t>
  </si>
  <si>
    <t>G &amp; T: CONTR. SVCS.</t>
  </si>
  <si>
    <t>G &amp; T: TUITION</t>
  </si>
  <si>
    <t>G &amp; T: STAFF TRAVEL</t>
  </si>
  <si>
    <t>G &amp; T: INSTR. SUPPLIES</t>
  </si>
  <si>
    <t>G &amp; T: TEXTBOOKS</t>
  </si>
  <si>
    <t>G &amp; T: EQUIPMENT</t>
  </si>
  <si>
    <t>G &amp; T: DUES &amp; FEES</t>
  </si>
  <si>
    <t>CONTINGENCY:</t>
  </si>
  <si>
    <t>(Target 1% of budget about $100K)</t>
  </si>
  <si>
    <t>Total:</t>
  </si>
  <si>
    <t>Article II</t>
  </si>
  <si>
    <t>SPECIAL EDUCATION</t>
  </si>
  <si>
    <t>SOC WKR: SALARY</t>
  </si>
  <si>
    <t>SOC WKR: BENEFITS</t>
  </si>
  <si>
    <t>SOC WKR: BC/BS</t>
  </si>
  <si>
    <t>SPECIAL EDUCATION COORD.</t>
  </si>
  <si>
    <t>BENEFITS: SPEC ED COORD</t>
  </si>
  <si>
    <t>BC/BS: SPEC ED COORD</t>
  </si>
  <si>
    <t>RES. RM. TCHR SALARY</t>
  </si>
  <si>
    <t>RES. RM.: ADMIN ASST</t>
  </si>
  <si>
    <t>RES. RM. ED. TECH. SAL.</t>
  </si>
  <si>
    <t>RES. RM. - SUBSTITUTE</t>
  </si>
  <si>
    <t>RES. RM. BENEFITS TCHR</t>
  </si>
  <si>
    <t>RES. RM. BENEFITS: ADMIN ASST</t>
  </si>
  <si>
    <t>RES. RM. BENEFITS ET</t>
  </si>
  <si>
    <t>RES. RM. BENEFITS  SUBS</t>
  </si>
  <si>
    <t>RES. RM. BC/BS TCHR</t>
  </si>
  <si>
    <t>RES. RM.: BC/BS ADMIN ASST</t>
  </si>
  <si>
    <t>RES. RM. BC/BS ED TECH</t>
  </si>
  <si>
    <t>RES. RM. TUITION REIMB (TAXABLE)</t>
  </si>
  <si>
    <t>RES. RM:PROF SVCS - COUNS.</t>
  </si>
  <si>
    <t>RES. RM.: PROF. SVCS. - PSYC</t>
  </si>
  <si>
    <t>RES. RM: TUTORING</t>
  </si>
  <si>
    <t>RES. RM.: OT</t>
  </si>
  <si>
    <t>RES. RM.: PT</t>
  </si>
  <si>
    <t>RES. RM.: THERAPY (OTHER)</t>
  </si>
  <si>
    <t>RES. RM: REPAIR &amp; MAINT.</t>
  </si>
  <si>
    <t>RES. RM: TUITION</t>
  </si>
  <si>
    <t>RES. RM: TRANSFER TO RESERVE</t>
  </si>
  <si>
    <t>RES. RM: STAFF TRAVEL</t>
  </si>
  <si>
    <t>RES. RM: TCH SUPPLIES</t>
  </si>
  <si>
    <t>RES. RM.:TEXTBOOKS</t>
  </si>
  <si>
    <t>RES. RM.: SOFTWARE</t>
  </si>
  <si>
    <t>RES. RM.:EQUIPMENT</t>
  </si>
  <si>
    <t>RES. RM.:DUES &amp; FEES</t>
  </si>
  <si>
    <t>DUES &amp; FEES: IEP Anywhere</t>
  </si>
  <si>
    <t>SPEECH TCHR.SALARY</t>
  </si>
  <si>
    <t>SPEECH: BENEFITS TCHR</t>
  </si>
  <si>
    <t>SPEECH: BC/BS TCHR.</t>
  </si>
  <si>
    <t>SPEECH: PROF. SVCS.</t>
  </si>
  <si>
    <t>Speech Online Service</t>
  </si>
  <si>
    <t>SPEECH: REPAIR &amp; MAINT.</t>
  </si>
  <si>
    <t>SPEECH: INSTR. SUPPLIES</t>
  </si>
  <si>
    <t>SPEECH: TEXTBOOKS</t>
  </si>
  <si>
    <t>SPEECH: DUES &amp; FEES</t>
  </si>
  <si>
    <t>ASSESSM FOR SPEC SVCS</t>
  </si>
  <si>
    <t>INTERPRETER: Interpreting Services</t>
  </si>
  <si>
    <t>SELF-CONT: TCHR. SAL.</t>
  </si>
  <si>
    <t>SELF-CONT: ED. TECHS.</t>
  </si>
  <si>
    <t>SELF-CONT: BEN. TCHR.</t>
  </si>
  <si>
    <t>SELF-CONT: BEN. ED. TECH.</t>
  </si>
  <si>
    <t>SELF-CONT: BC/BS TCHR.</t>
  </si>
  <si>
    <t>SELF-CONT: BC/BS ED. TECH.</t>
  </si>
  <si>
    <t>SELF-CONT: PROF. SVCS.</t>
  </si>
  <si>
    <t>SELF-CONT: REPAIR &amp; MAINT.</t>
  </si>
  <si>
    <t>SELF-CONT: INSTR. SUPPLIES</t>
  </si>
  <si>
    <t>SELF-CONT: TEXTBOOKS</t>
  </si>
  <si>
    <t>SELF-CONT: EQUIPMENT</t>
  </si>
  <si>
    <t>SELF-CONT: DUES &amp; FEES</t>
  </si>
  <si>
    <t>SELF-CONT: MISCELLANEOUS</t>
  </si>
  <si>
    <t>SUMMER SCHL - SALARIES</t>
  </si>
  <si>
    <t>SUMMER SCHL - BENEFITS</t>
  </si>
  <si>
    <t>SUMMER SCHL - STAFF TRAVEL</t>
  </si>
  <si>
    <t xml:space="preserve">             TOTAL:</t>
  </si>
  <si>
    <t>Article III</t>
  </si>
  <si>
    <t>Special Education</t>
  </si>
  <si>
    <t>Special Ed Personnel</t>
  </si>
  <si>
    <t>Special Ed Expenses and Supplies</t>
  </si>
  <si>
    <t>CTE EDUCATION</t>
  </si>
  <si>
    <t>VOCATIONAL ED</t>
  </si>
  <si>
    <t>TUITION TO HCTC</t>
  </si>
  <si>
    <t>Article IV</t>
  </si>
  <si>
    <t>Career &amp; Technical Education</t>
  </si>
  <si>
    <t>OTHER INSTR.</t>
  </si>
  <si>
    <t>CO-CURRIC</t>
  </si>
  <si>
    <t>ATHLETIC: AD DIRECTOR</t>
  </si>
  <si>
    <t>ATHLETIC: BENEFITS AD DIR.</t>
  </si>
  <si>
    <t>ATHLETIC: BC/BS AD DIR.</t>
  </si>
  <si>
    <t xml:space="preserve">ATHLETIC: TRAINER </t>
  </si>
  <si>
    <t>ATHLETIC: BENEFITS - TRAINER</t>
  </si>
  <si>
    <t>ATHLETIC: BC/BS - TRAINER</t>
  </si>
  <si>
    <t>ATHLETIC: SALARIES COACHES</t>
  </si>
  <si>
    <t>ATHLETIC: BENEFITS COACHES</t>
  </si>
  <si>
    <t>ATHLETIC: PROF. SVCS. - Rentals</t>
  </si>
  <si>
    <t xml:space="preserve">Incr in Pool Rental </t>
  </si>
  <si>
    <t>ATHLETIC: OFFICIALS</t>
  </si>
  <si>
    <t>ATHLETIC: REPAIRS &amp; MAINT.</t>
  </si>
  <si>
    <t>ATHLETIC: STAFF/TEAM TRAVEL</t>
  </si>
  <si>
    <t>ATHLETIC: SUPPLIES</t>
  </si>
  <si>
    <t>ATHLETIC: EQUIPMENT</t>
  </si>
  <si>
    <t>ATHLETIC: DUES &amp; FEES</t>
  </si>
  <si>
    <t>CO-CURRIC: SALARIES</t>
  </si>
  <si>
    <t>Add Costum/Pit Orch</t>
  </si>
  <si>
    <t>CO-CURRIC: BENEFITS</t>
  </si>
  <si>
    <t>CO-CURRIC: OTHER PROF SVCS</t>
  </si>
  <si>
    <t>CO-CURRIC.: REPAIRS &amp; MAINT.</t>
  </si>
  <si>
    <t>CO-CURRIC.: SUPPLIES</t>
  </si>
  <si>
    <t>CO-CURRIC.: EQUIPMENT</t>
  </si>
  <si>
    <t>CO-CURRIC.: DUES &amp; FEES</t>
  </si>
  <si>
    <t>CO-CURRIC.: MISC. EXP.</t>
  </si>
  <si>
    <t>CO-CURRIC: TRANSPORTATION</t>
  </si>
  <si>
    <t>SUMM SCHOOL</t>
  </si>
  <si>
    <t>SUMMER SCHOOL</t>
  </si>
  <si>
    <t>MDI Adv SS/standards</t>
  </si>
  <si>
    <t>BENEFITS: SUMM. SCHL</t>
  </si>
  <si>
    <t>Article V</t>
  </si>
  <si>
    <t>Other Instruction</t>
  </si>
  <si>
    <t>STUDENT &amp; STAFF SUPPORT</t>
  </si>
  <si>
    <t>DIRECTOR SALARIES</t>
  </si>
  <si>
    <t>Restor Prac Position Add</t>
  </si>
  <si>
    <t>GUIDANCE</t>
  </si>
  <si>
    <t>ADMIN ASST SALARY</t>
  </si>
  <si>
    <t>STIPEND: LEARNING AREA LDR.</t>
  </si>
  <si>
    <t>BENEFITS: DIRECTOR SALARIES</t>
  </si>
  <si>
    <t>BENEFITS: ADMIN ASST</t>
  </si>
  <si>
    <t>BENEFITS: LEARN. AREA LDR.</t>
  </si>
  <si>
    <t>BC/BS: GUIDANCE DIRECTORS</t>
  </si>
  <si>
    <t>BC/BS: ADMIN ASST</t>
  </si>
  <si>
    <t>PROF. SVCS.</t>
  </si>
  <si>
    <t>CONTR. SVCS.(SVC. AGREEM/REPAIRS)</t>
  </si>
  <si>
    <t>STAFF TRAVEL</t>
  </si>
  <si>
    <t>OFFICE SUPPLIES</t>
  </si>
  <si>
    <t>BOOKS/PERIOD.</t>
  </si>
  <si>
    <t xml:space="preserve">TESTING </t>
  </si>
  <si>
    <t>HEALTH SERV</t>
  </si>
  <si>
    <t>NURSE SALARY</t>
  </si>
  <si>
    <t>BENEFITS: NURSES</t>
  </si>
  <si>
    <t>BC/BS: NURSES</t>
  </si>
  <si>
    <t>PHYSICIAN/PHYS</t>
  </si>
  <si>
    <t>FLU SHOTS/HEP B</t>
  </si>
  <si>
    <t>AED Maint.</t>
  </si>
  <si>
    <t>INSURANCE</t>
  </si>
  <si>
    <t>BOOKS</t>
  </si>
  <si>
    <t>IMPRV INSTRUCT</t>
  </si>
  <si>
    <t>ASSESSM FOR CURRIC/TECHN</t>
  </si>
  <si>
    <t>STIPENDS-MENTOR/Cert Comm</t>
  </si>
  <si>
    <t>BENEFITS - STIPENDS-MENTOR/CC</t>
  </si>
  <si>
    <t>STIPENDS -INSTR. GRANTS/CURRIC</t>
  </si>
  <si>
    <t>BENEFITS - STIPENDS-INSTR GRT</t>
  </si>
  <si>
    <t>AOS 91 CURRIC WORK</t>
  </si>
  <si>
    <t>$20/student 2024-25</t>
  </si>
  <si>
    <t>WELLNESS INCENTIVES</t>
  </si>
  <si>
    <t>NEASC EXPEND</t>
  </si>
  <si>
    <t>NEASC - Accred.</t>
  </si>
  <si>
    <t>PROF EMP TRAINING - DUES &amp; FEES</t>
  </si>
  <si>
    <t>LIBRARY</t>
  </si>
  <si>
    <t>LIBRARIAN SALARY (Incl 10 Addtl Days)</t>
  </si>
  <si>
    <t>ED TECH SALARY</t>
  </si>
  <si>
    <t>STIPEND: LEARN AREA LDR.</t>
  </si>
  <si>
    <t>BENEFITS: LIBRARIAN</t>
  </si>
  <si>
    <t>BENEFITS: STIPEND LEARN AREA</t>
  </si>
  <si>
    <t>BC/BS: LIBRARIAN</t>
  </si>
  <si>
    <t>PERIODICALS</t>
  </si>
  <si>
    <t>AUDIOVISUALS</t>
  </si>
  <si>
    <t>TECHNOLOGY</t>
  </si>
  <si>
    <t>TECHN - SALARY - TEACHERS</t>
  </si>
  <si>
    <t>Addtl Days Included</t>
  </si>
  <si>
    <t>CTC</t>
  </si>
  <si>
    <t>TECHN - SALARY - HARDW. SUPP MGR</t>
  </si>
  <si>
    <t>TECHN - BENEFITS - TEACHERS</t>
  </si>
  <si>
    <t>TECHN - BENEFITS-HRDW SUPP MGR</t>
  </si>
  <si>
    <t>TECHN - BENEFITS - LAL</t>
  </si>
  <si>
    <t>TECHN - BC/BS - TEACHERS</t>
  </si>
  <si>
    <t>TECHN - BC/BS-HARDW SUPP MGR</t>
  </si>
  <si>
    <t>PROF SERVICES (SYSTEMS ANALY)</t>
  </si>
  <si>
    <t>REPAIRS &amp; MAINTENANCE</t>
  </si>
  <si>
    <t>TECH SUPPLIES</t>
  </si>
  <si>
    <t>SOFTWARE LICENSES</t>
  </si>
  <si>
    <t>SOFTWARE LICENSES - AOS 91</t>
  </si>
  <si>
    <t>TECH-RELATED EQUP - LAPTOP PRG</t>
  </si>
  <si>
    <t>TECH-RELATED EQUP - HARDWARE</t>
  </si>
  <si>
    <t>Article VI</t>
  </si>
  <si>
    <t>Student &amp; Staff Support</t>
  </si>
  <si>
    <t>SYSTEM ADMINISTRATION</t>
  </si>
  <si>
    <t>SCHOOL COMMITTEE</t>
  </si>
  <si>
    <t>AUDIT</t>
  </si>
  <si>
    <t>LEGAL</t>
  </si>
  <si>
    <t>DUES/FEES/CONFS</t>
  </si>
  <si>
    <t>SUPERINTENDENT OFF</t>
  </si>
  <si>
    <t>ASSESSM FOR ADMINISTRATION</t>
  </si>
  <si>
    <t>MDIHS % = 27.71%</t>
  </si>
  <si>
    <t>Article VII</t>
  </si>
  <si>
    <t>System Administration</t>
  </si>
  <si>
    <t>Note:  Total Cost for Supt's. Office = $  632,291</t>
  </si>
  <si>
    <t>SCHOOL ADMINISTRATION</t>
  </si>
  <si>
    <t>PRINCIPAL'S OFFICE</t>
  </si>
  <si>
    <t>PRINCIPAL SALARY</t>
  </si>
  <si>
    <t>DEAN  SALARIES</t>
  </si>
  <si>
    <t>ADMIN ASST SALARIES</t>
  </si>
  <si>
    <t>No 2nd Admin Asst in Off</t>
  </si>
  <si>
    <t>OFFICE MANAGER SALARY</t>
  </si>
  <si>
    <t>BENEFITS: PRINCIPAL</t>
  </si>
  <si>
    <t>BENEFITS: DEANS</t>
  </si>
  <si>
    <t>BENEFITS: ADMIN ASSTS</t>
  </si>
  <si>
    <t>BENEFITS: OFFICE MANAGER</t>
  </si>
  <si>
    <t>BC/BS: PRINCIPAL</t>
  </si>
  <si>
    <t>BC/BS: DEANS</t>
  </si>
  <si>
    <t>BC/BS: ADMIN ASSTS</t>
  </si>
  <si>
    <t>BC/BS: OFFICE MANAGER</t>
  </si>
  <si>
    <t>REPAIRS &amp; MAINT. - EQUIP.</t>
  </si>
  <si>
    <t>ADVERTISING</t>
  </si>
  <si>
    <t>SUPPLIES/POSTAGE</t>
  </si>
  <si>
    <t>GEN. SUPPLIES - EVENTS</t>
  </si>
  <si>
    <t>BOOKS/PERIODICAL</t>
  </si>
  <si>
    <t>DUES &amp; FEES, Conf Reg. (Incl. Diplomas)</t>
  </si>
  <si>
    <t>FISCAL SERVICES</t>
  </si>
  <si>
    <t>PAYROLL SUPPLIES</t>
  </si>
  <si>
    <t>Article VIII</t>
  </si>
  <si>
    <t>School Administration</t>
  </si>
  <si>
    <t>TRANSPORTATION &amp; BUSES</t>
  </si>
  <si>
    <t>TRANSPORT.</t>
  </si>
  <si>
    <t>BUS DRIVER SAL: EXTRA CURRIC</t>
  </si>
  <si>
    <t>BUS DRIVER SAL: HCTC</t>
  </si>
  <si>
    <t>BUS DRIVER SAL : HANCOCK</t>
  </si>
  <si>
    <t>BENEFITS: BUS DRIVER - EC</t>
  </si>
  <si>
    <t>BENEFITS: BUS DRIVER - HCTC</t>
  </si>
  <si>
    <t>10.2% MePERS PLD/SS/Med</t>
  </si>
  <si>
    <t>BENEFITS: BUS DRIVER - HANCOCK</t>
  </si>
  <si>
    <t>BC/BS - BUS DRIVER - HCTC</t>
  </si>
  <si>
    <t>BC/BS - BUS DRIVER - Hancock &amp; Shared</t>
  </si>
  <si>
    <t>PHYSICALS</t>
  </si>
  <si>
    <t xml:space="preserve">TRANSP PURCH PRIVATE </t>
  </si>
  <si>
    <t>TRANSP PRIV - SPEC -OUT OF D</t>
  </si>
  <si>
    <t xml:space="preserve"> BUS INSURANCE</t>
  </si>
  <si>
    <t>PARTS &amp; SUPPLIES</t>
  </si>
  <si>
    <t>FUEL</t>
  </si>
  <si>
    <t xml:space="preserve">EQUIPMENT </t>
  </si>
  <si>
    <t>BUS RESERVE/PURCHASE OF BUS</t>
  </si>
  <si>
    <t>Article IX</t>
  </si>
  <si>
    <t>Transportation &amp; Buses</t>
  </si>
  <si>
    <t>FACILITIES MAINTENANCE</t>
  </si>
  <si>
    <t>OPER. &amp; MAINT. PLANT</t>
  </si>
  <si>
    <t>CUSTODIAN SAL.</t>
  </si>
  <si>
    <t>BENEFITS: CUSTODIANS</t>
  </si>
  <si>
    <t>BC/BS: CUSTODIANS</t>
  </si>
  <si>
    <t>BLDG INSURANCE</t>
  </si>
  <si>
    <t>TELEPHONE</t>
  </si>
  <si>
    <t>ELECTRICITY</t>
  </si>
  <si>
    <t>LP GAS</t>
  </si>
  <si>
    <t>HEATING OIL</t>
  </si>
  <si>
    <t>31Kg /Kero/Over</t>
  </si>
  <si>
    <t>PURCH OF EQUIPMENT</t>
  </si>
  <si>
    <t>Heat Pumps/Bldg Safety</t>
  </si>
  <si>
    <t>MISC. EXP. - UNIFORMS</t>
  </si>
  <si>
    <t>RUBBISH REMOVAL</t>
  </si>
  <si>
    <t>PROF. SVCS.: SVC. CONTRACTS/AGREEM</t>
  </si>
  <si>
    <t>SIEMENS/OTIS</t>
  </si>
  <si>
    <t>REPAIRS/MAINT - BUILDING</t>
  </si>
  <si>
    <t>GROUNDS</t>
  </si>
  <si>
    <t>REPAIRS/MAINT - EQUIPMENT</t>
  </si>
  <si>
    <t>CAP RENOV: INTEREST  (SUMM PROJ)</t>
  </si>
  <si>
    <t>CAP RENOV: PRINCIPAL (SUMM PROJ)</t>
  </si>
  <si>
    <t>Payment 8 of 10</t>
  </si>
  <si>
    <t>CAPITAL OUTLAY</t>
  </si>
  <si>
    <t>LAND IMPROVEMENT</t>
  </si>
  <si>
    <t xml:space="preserve"> Total Trustees  =$799,791</t>
  </si>
  <si>
    <t>BUILDINGS</t>
  </si>
  <si>
    <t>See Debt Svc Payments</t>
  </si>
  <si>
    <t>EQUIP./CONTING.</t>
  </si>
  <si>
    <t>Article X</t>
  </si>
  <si>
    <t>Facilities Maintenance</t>
  </si>
  <si>
    <t>DEBT SERVICE</t>
  </si>
  <si>
    <t>INTEREST</t>
  </si>
  <si>
    <t>Last paym - 11/1/2020</t>
  </si>
  <si>
    <t xml:space="preserve">PRINCIPAL </t>
  </si>
  <si>
    <t>Article XI</t>
  </si>
  <si>
    <t>Debt Service &amp; Other Commitments</t>
  </si>
  <si>
    <t>OTHER EXPENDITURES</t>
  </si>
  <si>
    <t>FOOD SERVICES</t>
  </si>
  <si>
    <t>SCHOOL LUNCH: SALARIES</t>
  </si>
  <si>
    <t>BENEFITS: SCHL. LUNCH</t>
  </si>
  <si>
    <t>BC/BS: SCHOOL LUNCH</t>
  </si>
  <si>
    <t>INTERFUND TRANS</t>
  </si>
  <si>
    <t>Article XII</t>
  </si>
  <si>
    <t>All Other Expenditures</t>
  </si>
  <si>
    <t>SUBTOTAL BUDGET</t>
  </si>
  <si>
    <t>Article XVI</t>
  </si>
  <si>
    <t>Total Expenditures</t>
  </si>
  <si>
    <t>ADULT EDUC.</t>
  </si>
  <si>
    <t xml:space="preserve">FUND TRANSFER </t>
  </si>
  <si>
    <t>salary increases</t>
  </si>
  <si>
    <t>Article XVII</t>
  </si>
  <si>
    <t xml:space="preserve">Adult Education </t>
  </si>
  <si>
    <t>TOTAL BUDGET</t>
  </si>
  <si>
    <t>Cost Center:</t>
  </si>
  <si>
    <t>Total Salaries</t>
  </si>
  <si>
    <t>TOTAL SALARIES</t>
  </si>
  <si>
    <t>Total BC/BS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</si>
</sst>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 &quot;&quot;$&quot;* #,##0.00&quot; &quot;;&quot; &quot;&quot;$&quot;* \(#,##0.00\);&quot; &quot;&quot;$&quot;* &quot;-&quot;??&quot; &quot;"/>
    <numFmt numFmtId="167" formatCode="&quot; &quot;&quot;$&quot;* #,##0&quot; &quot;;&quot; &quot;&quot;$&quot;* \(#,##0\);&quot; &quot;&quot;$&quot;* &quot;-&quot;??&quot; &quot;"/>
    <numFmt numFmtId="168" formatCode="&quot; &quot;&quot;$&quot;* #,##0&quot; &quot;;&quot; &quot;&quot;$&quot;* \(#,##0\);&quot; &quot;&quot;$&quot;* &quot;- &quot;"/>
    <numFmt numFmtId="169" formatCode="&quot; &quot;* #,##0&quot; &quot;;&quot; &quot;* \(#,##0\);&quot; &quot;* &quot;- &quot;"/>
    <numFmt numFmtId="170" formatCode="_(&quot;$&quot;* #,##0_);_(&quot;$&quot;* \(#,##0\);_(&quot;$&quot;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16"/>
      <color theme="1"/>
      <name val="Arial"/>
      <family val="2"/>
    </font>
    <font>
      <sz val="10"/>
      <color theme="1"/>
      <name val="Arial"/>
      <family val="2"/>
    </font>
    <font>
      <sz val="10"/>
      <color indexed="15"/>
      <name val="Arial"/>
      <family val="2"/>
    </font>
    <font>
      <b/>
      <sz val="9"/>
      <color indexed="8"/>
      <name val="Arial"/>
      <family val="2"/>
    </font>
    <font>
      <b/>
      <u/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15"/>
      <name val="Arial"/>
      <family val="2"/>
    </font>
    <font>
      <sz val="14"/>
      <color indexed="8"/>
      <name val="Arial"/>
      <family val="2"/>
    </font>
    <font>
      <b/>
      <i/>
      <sz val="10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i/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9"/>
      <color indexed="8"/>
      <name val="Arial"/>
      <family val="2"/>
    </font>
    <font>
      <b/>
      <i/>
      <u/>
      <sz val="9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/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 style="thin">
        <color indexed="13"/>
      </top>
      <bottom style="medium">
        <color indexed="8"/>
      </bottom>
      <diagonal/>
    </border>
    <border>
      <left/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/>
      <diagonal/>
    </border>
    <border>
      <left style="thin">
        <color indexed="13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3"/>
      </left>
      <right style="medium">
        <color indexed="8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/>
      <top style="thin">
        <color indexed="13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79">
    <xf numFmtId="0" fontId="0" fillId="0" borderId="0" xfId="0"/>
    <xf numFmtId="49" fontId="4" fillId="0" borderId="1" xfId="2" applyNumberFormat="1" applyFont="1" applyFill="1" applyBorder="1"/>
    <xf numFmtId="0" fontId="3" fillId="0" borderId="1" xfId="2" applyFill="1" applyBorder="1"/>
    <xf numFmtId="0" fontId="5" fillId="0" borderId="1" xfId="2" applyFont="1" applyFill="1" applyBorder="1"/>
    <xf numFmtId="0" fontId="6" fillId="0" borderId="1" xfId="2" applyFont="1" applyFill="1" applyBorder="1" applyAlignment="1">
      <alignment horizontal="left"/>
    </xf>
    <xf numFmtId="49" fontId="5" fillId="2" borderId="2" xfId="2" applyNumberFormat="1" applyFont="1" applyFill="1" applyBorder="1" applyAlignment="1">
      <alignment horizontal="center"/>
    </xf>
    <xf numFmtId="0" fontId="3" fillId="0" borderId="0" xfId="2"/>
    <xf numFmtId="49" fontId="7" fillId="0" borderId="3" xfId="2" applyNumberFormat="1" applyFont="1" applyFill="1" applyBorder="1"/>
    <xf numFmtId="0" fontId="6" fillId="0" borderId="0" xfId="2" applyFont="1" applyFill="1"/>
    <xf numFmtId="14" fontId="8" fillId="2" borderId="0" xfId="2" applyNumberFormat="1" applyFont="1" applyFill="1" applyAlignment="1">
      <alignment horizontal="center"/>
    </xf>
    <xf numFmtId="49" fontId="9" fillId="0" borderId="3" xfId="2" applyNumberFormat="1" applyFont="1" applyFill="1" applyBorder="1"/>
    <xf numFmtId="0" fontId="3" fillId="0" borderId="0" xfId="2" applyFill="1"/>
    <xf numFmtId="14" fontId="6" fillId="0" borderId="0" xfId="2" applyNumberFormat="1" applyFont="1" applyFill="1" applyAlignment="1">
      <alignment horizontal="center"/>
    </xf>
    <xf numFmtId="0" fontId="9" fillId="0" borderId="4" xfId="2" applyFont="1" applyFill="1" applyBorder="1"/>
    <xf numFmtId="0" fontId="6" fillId="0" borderId="4" xfId="2" applyFont="1" applyFill="1" applyBorder="1"/>
    <xf numFmtId="0" fontId="3" fillId="0" borderId="4" xfId="2" applyFill="1" applyBorder="1"/>
    <xf numFmtId="0" fontId="3" fillId="0" borderId="2" xfId="2" applyFill="1" applyBorder="1"/>
    <xf numFmtId="0" fontId="3" fillId="3" borderId="1" xfId="2" applyFill="1" applyBorder="1"/>
    <xf numFmtId="0" fontId="3" fillId="3" borderId="2" xfId="2" applyFill="1" applyBorder="1"/>
    <xf numFmtId="49" fontId="10" fillId="0" borderId="3" xfId="2" applyNumberFormat="1" applyFont="1" applyBorder="1"/>
    <xf numFmtId="0" fontId="6" fillId="0" borderId="0" xfId="2" applyFont="1"/>
    <xf numFmtId="0" fontId="6" fillId="3" borderId="5" xfId="2" applyFont="1" applyFill="1" applyBorder="1"/>
    <xf numFmtId="0" fontId="6" fillId="3" borderId="2" xfId="2" applyFont="1" applyFill="1" applyBorder="1"/>
    <xf numFmtId="0" fontId="3" fillId="3" borderId="6" xfId="2" applyFill="1" applyBorder="1"/>
    <xf numFmtId="0" fontId="3" fillId="3" borderId="4" xfId="2" applyFill="1" applyBorder="1"/>
    <xf numFmtId="49" fontId="10" fillId="3" borderId="7" xfId="2" applyNumberFormat="1" applyFont="1" applyFill="1" applyBorder="1"/>
    <xf numFmtId="0" fontId="6" fillId="3" borderId="7" xfId="2" applyFont="1" applyFill="1" applyBorder="1"/>
    <xf numFmtId="0" fontId="3" fillId="3" borderId="5" xfId="2" applyFill="1" applyBorder="1"/>
    <xf numFmtId="0" fontId="3" fillId="3" borderId="7" xfId="2" applyFill="1" applyBorder="1"/>
    <xf numFmtId="10" fontId="3" fillId="3" borderId="7" xfId="2" applyNumberFormat="1" applyFill="1" applyBorder="1"/>
    <xf numFmtId="0" fontId="3" fillId="3" borderId="7" xfId="2" applyFill="1" applyBorder="1" applyAlignment="1">
      <alignment horizontal="right"/>
    </xf>
    <xf numFmtId="0" fontId="3" fillId="0" borderId="7" xfId="2" applyBorder="1"/>
    <xf numFmtId="49" fontId="3" fillId="3" borderId="5" xfId="2" applyNumberFormat="1" applyFill="1" applyBorder="1"/>
    <xf numFmtId="0" fontId="3" fillId="0" borderId="5" xfId="2" applyBorder="1"/>
    <xf numFmtId="0" fontId="3" fillId="0" borderId="2" xfId="2" applyBorder="1"/>
    <xf numFmtId="0" fontId="3" fillId="3" borderId="8" xfId="2" applyFill="1" applyBorder="1"/>
    <xf numFmtId="0" fontId="3" fillId="3" borderId="0" xfId="2" applyFill="1" applyBorder="1"/>
    <xf numFmtId="10" fontId="3" fillId="3" borderId="9" xfId="2" applyNumberFormat="1" applyFill="1" applyBorder="1"/>
    <xf numFmtId="0" fontId="3" fillId="0" borderId="0" xfId="2" applyBorder="1"/>
    <xf numFmtId="164" fontId="5" fillId="0" borderId="0" xfId="2" applyNumberFormat="1" applyFont="1" applyFill="1"/>
    <xf numFmtId="49" fontId="6" fillId="0" borderId="3" xfId="2" applyNumberFormat="1" applyFont="1" applyFill="1" applyBorder="1"/>
    <xf numFmtId="1" fontId="6" fillId="0" borderId="0" xfId="2" applyNumberFormat="1" applyFont="1" applyFill="1"/>
    <xf numFmtId="165" fontId="6" fillId="0" borderId="0" xfId="2" applyNumberFormat="1" applyFont="1" applyFill="1"/>
    <xf numFmtId="9" fontId="6" fillId="0" borderId="0" xfId="2" applyNumberFormat="1" applyFont="1" applyFill="1"/>
    <xf numFmtId="0" fontId="3" fillId="0" borderId="8" xfId="2" applyBorder="1"/>
    <xf numFmtId="0" fontId="3" fillId="0" borderId="1" xfId="2" applyBorder="1"/>
    <xf numFmtId="0" fontId="3" fillId="0" borderId="3" xfId="2" applyBorder="1"/>
    <xf numFmtId="0" fontId="3" fillId="0" borderId="10" xfId="2" applyBorder="1"/>
    <xf numFmtId="49" fontId="11" fillId="0" borderId="3" xfId="2" applyNumberFormat="1" applyFont="1" applyFill="1" applyBorder="1"/>
    <xf numFmtId="0" fontId="12" fillId="0" borderId="0" xfId="2" applyFont="1" applyFill="1"/>
    <xf numFmtId="0" fontId="13" fillId="0" borderId="0" xfId="2" applyFont="1" applyFill="1"/>
    <xf numFmtId="164" fontId="6" fillId="4" borderId="0" xfId="2" applyNumberFormat="1" applyFont="1" applyFill="1"/>
    <xf numFmtId="0" fontId="6" fillId="0" borderId="0" xfId="2" applyFont="1" applyFill="1" applyAlignment="1">
      <alignment horizontal="left"/>
    </xf>
    <xf numFmtId="164" fontId="6" fillId="0" borderId="0" xfId="2" applyNumberFormat="1" applyFont="1" applyFill="1"/>
    <xf numFmtId="0" fontId="14" fillId="0" borderId="0" xfId="2" applyFont="1" applyFill="1" applyAlignment="1">
      <alignment horizontal="left"/>
    </xf>
    <xf numFmtId="0" fontId="14" fillId="0" borderId="0" xfId="2" applyFont="1" applyFill="1"/>
    <xf numFmtId="0" fontId="14" fillId="0" borderId="0" xfId="2" applyFont="1"/>
    <xf numFmtId="0" fontId="14" fillId="0" borderId="10" xfId="2" applyFont="1" applyBorder="1"/>
    <xf numFmtId="49" fontId="14" fillId="0" borderId="0" xfId="2" applyNumberFormat="1" applyFont="1" applyFill="1"/>
    <xf numFmtId="49" fontId="6" fillId="0" borderId="0" xfId="2" applyNumberFormat="1" applyFont="1" applyFill="1"/>
    <xf numFmtId="164" fontId="15" fillId="0" borderId="0" xfId="2" applyNumberFormat="1" applyFont="1" applyFill="1"/>
    <xf numFmtId="164" fontId="16" fillId="0" borderId="0" xfId="2" applyNumberFormat="1" applyFont="1" applyFill="1"/>
    <xf numFmtId="0" fontId="14" fillId="0" borderId="3" xfId="2" applyFont="1" applyBorder="1"/>
    <xf numFmtId="49" fontId="11" fillId="0" borderId="3" xfId="2" applyNumberFormat="1" applyFont="1" applyBorder="1"/>
    <xf numFmtId="0" fontId="12" fillId="0" borderId="0" xfId="2" applyFont="1"/>
    <xf numFmtId="0" fontId="13" fillId="0" borderId="0" xfId="2" applyFont="1"/>
    <xf numFmtId="0" fontId="13" fillId="0" borderId="10" xfId="2" applyFont="1" applyBorder="1"/>
    <xf numFmtId="0" fontId="11" fillId="0" borderId="3" xfId="2" applyFont="1" applyBorder="1"/>
    <xf numFmtId="49" fontId="17" fillId="0" borderId="0" xfId="2" applyNumberFormat="1" applyFont="1"/>
    <xf numFmtId="0" fontId="17" fillId="0" borderId="0" xfId="2" applyFont="1"/>
    <xf numFmtId="166" fontId="6" fillId="0" borderId="0" xfId="2" applyNumberFormat="1" applyFont="1" applyFill="1"/>
    <xf numFmtId="49" fontId="17" fillId="0" borderId="3" xfId="2" applyNumberFormat="1" applyFont="1" applyBorder="1"/>
    <xf numFmtId="0" fontId="18" fillId="0" borderId="0" xfId="2" applyFont="1"/>
    <xf numFmtId="166" fontId="15" fillId="0" borderId="0" xfId="2" applyNumberFormat="1" applyFont="1" applyFill="1"/>
    <xf numFmtId="49" fontId="18" fillId="0" borderId="0" xfId="2" applyNumberFormat="1" applyFont="1"/>
    <xf numFmtId="0" fontId="18" fillId="0" borderId="10" xfId="2" applyFont="1" applyBorder="1"/>
    <xf numFmtId="0" fontId="13" fillId="0" borderId="3" xfId="2" applyFont="1" applyBorder="1"/>
    <xf numFmtId="166" fontId="6" fillId="0" borderId="0" xfId="2" applyNumberFormat="1" applyFont="1"/>
    <xf numFmtId="0" fontId="3" fillId="0" borderId="4" xfId="2" applyBorder="1"/>
    <xf numFmtId="0" fontId="18" fillId="3" borderId="11" xfId="2" applyFont="1" applyFill="1" applyBorder="1"/>
    <xf numFmtId="167" fontId="18" fillId="3" borderId="12" xfId="2" applyNumberFormat="1" applyFont="1" applyFill="1" applyBorder="1"/>
    <xf numFmtId="0" fontId="18" fillId="3" borderId="13" xfId="2" applyFont="1" applyFill="1" applyBorder="1"/>
    <xf numFmtId="0" fontId="6" fillId="3" borderId="13" xfId="2" applyFont="1" applyFill="1" applyBorder="1"/>
    <xf numFmtId="49" fontId="9" fillId="3" borderId="14" xfId="2" applyNumberFormat="1" applyFont="1" applyFill="1" applyBorder="1"/>
    <xf numFmtId="0" fontId="9" fillId="3" borderId="15" xfId="2" applyFont="1" applyFill="1" applyBorder="1"/>
    <xf numFmtId="0" fontId="3" fillId="3" borderId="15" xfId="2" applyFill="1" applyBorder="1"/>
    <xf numFmtId="168" fontId="9" fillId="3" borderId="15" xfId="2" applyNumberFormat="1" applyFont="1" applyFill="1" applyBorder="1"/>
    <xf numFmtId="0" fontId="3" fillId="3" borderId="16" xfId="2" applyFill="1" applyBorder="1"/>
    <xf numFmtId="0" fontId="3" fillId="3" borderId="17" xfId="2" applyFill="1" applyBorder="1"/>
    <xf numFmtId="49" fontId="9" fillId="3" borderId="18" xfId="2" applyNumberFormat="1" applyFont="1" applyFill="1" applyBorder="1"/>
    <xf numFmtId="0" fontId="9" fillId="3" borderId="2" xfId="2" applyFont="1" applyFill="1" applyBorder="1"/>
    <xf numFmtId="168" fontId="9" fillId="3" borderId="2" xfId="2" applyNumberFormat="1" applyFont="1" applyFill="1" applyBorder="1"/>
    <xf numFmtId="49" fontId="7" fillId="3" borderId="2" xfId="2" applyNumberFormat="1" applyFont="1" applyFill="1" applyBorder="1"/>
    <xf numFmtId="0" fontId="19" fillId="3" borderId="19" xfId="2" applyFont="1" applyFill="1" applyBorder="1"/>
    <xf numFmtId="168" fontId="7" fillId="5" borderId="0" xfId="2" applyNumberFormat="1" applyFont="1" applyFill="1"/>
    <xf numFmtId="10" fontId="7" fillId="5" borderId="20" xfId="2" applyNumberFormat="1" applyFont="1" applyFill="1" applyBorder="1"/>
    <xf numFmtId="0" fontId="3" fillId="3" borderId="21" xfId="2" applyFill="1" applyBorder="1"/>
    <xf numFmtId="49" fontId="7" fillId="3" borderId="13" xfId="2" applyNumberFormat="1" applyFont="1" applyFill="1" applyBorder="1"/>
    <xf numFmtId="0" fontId="19" fillId="3" borderId="13" xfId="2" applyFont="1" applyFill="1" applyBorder="1"/>
    <xf numFmtId="0" fontId="19" fillId="3" borderId="11" xfId="2" applyFont="1" applyFill="1" applyBorder="1"/>
    <xf numFmtId="168" fontId="7" fillId="5" borderId="22" xfId="2" applyNumberFormat="1" applyFont="1" applyFill="1" applyBorder="1"/>
    <xf numFmtId="10" fontId="7" fillId="5" borderId="23" xfId="2" applyNumberFormat="1" applyFont="1" applyFill="1" applyBorder="1"/>
    <xf numFmtId="0" fontId="3" fillId="3" borderId="24" xfId="2" applyFill="1" applyBorder="1"/>
    <xf numFmtId="49" fontId="9" fillId="3" borderId="21" xfId="2" applyNumberFormat="1" applyFont="1" applyFill="1" applyBorder="1"/>
    <xf numFmtId="0" fontId="9" fillId="3" borderId="13" xfId="2" applyFont="1" applyFill="1" applyBorder="1"/>
    <xf numFmtId="0" fontId="20" fillId="0" borderId="13" xfId="2" applyFont="1" applyFill="1" applyBorder="1"/>
    <xf numFmtId="168" fontId="9" fillId="3" borderId="13" xfId="2" applyNumberFormat="1" applyFont="1" applyFill="1" applyBorder="1"/>
    <xf numFmtId="168" fontId="7" fillId="3" borderId="13" xfId="2" applyNumberFormat="1" applyFont="1" applyFill="1" applyBorder="1"/>
    <xf numFmtId="10" fontId="7" fillId="3" borderId="25" xfId="2" applyNumberFormat="1" applyFont="1" applyFill="1" applyBorder="1"/>
    <xf numFmtId="0" fontId="21" fillId="3" borderId="15" xfId="2" applyFont="1" applyFill="1" applyBorder="1"/>
    <xf numFmtId="49" fontId="22" fillId="3" borderId="15" xfId="2" applyNumberFormat="1" applyFont="1" applyFill="1" applyBorder="1"/>
    <xf numFmtId="0" fontId="22" fillId="3" borderId="15" xfId="2" applyFont="1" applyFill="1" applyBorder="1"/>
    <xf numFmtId="168" fontId="22" fillId="3" borderId="15" xfId="2" applyNumberFormat="1" applyFont="1" applyFill="1" applyBorder="1"/>
    <xf numFmtId="0" fontId="19" fillId="3" borderId="15" xfId="2" applyFont="1" applyFill="1" applyBorder="1"/>
    <xf numFmtId="0" fontId="21" fillId="3" borderId="2" xfId="2" applyFont="1" applyFill="1" applyBorder="1"/>
    <xf numFmtId="49" fontId="22" fillId="3" borderId="2" xfId="2" applyNumberFormat="1" applyFont="1" applyFill="1" applyBorder="1"/>
    <xf numFmtId="0" fontId="22" fillId="3" borderId="2" xfId="2" applyFont="1" applyFill="1" applyBorder="1"/>
    <xf numFmtId="168" fontId="22" fillId="3" borderId="2" xfId="2" applyNumberFormat="1" applyFont="1" applyFill="1" applyBorder="1"/>
    <xf numFmtId="2" fontId="6" fillId="3" borderId="2" xfId="2" applyNumberFormat="1" applyFont="1" applyFill="1" applyBorder="1"/>
    <xf numFmtId="10" fontId="23" fillId="3" borderId="2" xfId="2" applyNumberFormat="1" applyFont="1" applyFill="1" applyBorder="1"/>
    <xf numFmtId="0" fontId="19" fillId="3" borderId="2" xfId="2" applyFont="1" applyFill="1" applyBorder="1"/>
    <xf numFmtId="168" fontId="19" fillId="3" borderId="2" xfId="2" applyNumberFormat="1" applyFont="1" applyFill="1" applyBorder="1"/>
    <xf numFmtId="49" fontId="5" fillId="3" borderId="2" xfId="2" applyNumberFormat="1" applyFont="1" applyFill="1" applyBorder="1" applyAlignment="1">
      <alignment horizontal="center"/>
    </xf>
    <xf numFmtId="0" fontId="3" fillId="3" borderId="2" xfId="2" applyFill="1" applyBorder="1" applyAlignment="1">
      <alignment horizontal="center"/>
    </xf>
    <xf numFmtId="49" fontId="6" fillId="6" borderId="2" xfId="2" applyNumberFormat="1" applyFont="1" applyFill="1" applyBorder="1" applyAlignment="1">
      <alignment horizontal="center"/>
    </xf>
    <xf numFmtId="49" fontId="6" fillId="0" borderId="2" xfId="2" applyNumberFormat="1" applyFont="1" applyFill="1" applyBorder="1" applyAlignment="1">
      <alignment horizontal="center"/>
    </xf>
    <xf numFmtId="49" fontId="15" fillId="0" borderId="2" xfId="2" applyNumberFormat="1" applyFont="1" applyFill="1" applyBorder="1" applyAlignment="1">
      <alignment horizontal="center"/>
    </xf>
    <xf numFmtId="49" fontId="6" fillId="0" borderId="2" xfId="2" applyNumberFormat="1" applyFont="1" applyBorder="1"/>
    <xf numFmtId="49" fontId="15" fillId="6" borderId="2" xfId="2" applyNumberFormat="1" applyFont="1" applyFill="1" applyBorder="1" applyAlignment="1">
      <alignment horizontal="center"/>
    </xf>
    <xf numFmtId="49" fontId="6" fillId="0" borderId="2" xfId="2" applyNumberFormat="1" applyFont="1" applyBorder="1" applyAlignment="1">
      <alignment horizontal="center"/>
    </xf>
    <xf numFmtId="49" fontId="24" fillId="0" borderId="1" xfId="2" applyNumberFormat="1" applyFont="1" applyFill="1" applyBorder="1"/>
    <xf numFmtId="49" fontId="3" fillId="0" borderId="2" xfId="2" applyNumberFormat="1" applyFill="1" applyBorder="1"/>
    <xf numFmtId="49" fontId="6" fillId="0" borderId="19" xfId="2" applyNumberFormat="1" applyFont="1" applyBorder="1"/>
    <xf numFmtId="169" fontId="3" fillId="6" borderId="0" xfId="2" applyNumberFormat="1" applyFill="1"/>
    <xf numFmtId="169" fontId="3" fillId="0" borderId="5" xfId="2" applyNumberFormat="1" applyFill="1" applyBorder="1"/>
    <xf numFmtId="169" fontId="3" fillId="7" borderId="19" xfId="2" applyNumberFormat="1" applyFill="1" applyBorder="1"/>
    <xf numFmtId="169" fontId="3" fillId="0" borderId="0" xfId="2" applyNumberFormat="1" applyFill="1"/>
    <xf numFmtId="169" fontId="6" fillId="0" borderId="5" xfId="2" applyNumberFormat="1" applyFont="1" applyFill="1" applyBorder="1"/>
    <xf numFmtId="2" fontId="6" fillId="0" borderId="2" xfId="2" applyNumberFormat="1" applyFont="1" applyFill="1" applyBorder="1" applyAlignment="1">
      <alignment horizontal="center"/>
    </xf>
    <xf numFmtId="0" fontId="6" fillId="0" borderId="2" xfId="2" applyFont="1" applyBorder="1"/>
    <xf numFmtId="169" fontId="3" fillId="0" borderId="4" xfId="2" applyNumberFormat="1" applyFill="1" applyBorder="1"/>
    <xf numFmtId="169" fontId="3" fillId="0" borderId="1" xfId="2" applyNumberFormat="1" applyFill="1" applyBorder="1"/>
    <xf numFmtId="169" fontId="3" fillId="0" borderId="2" xfId="2" applyNumberFormat="1" applyFill="1" applyBorder="1"/>
    <xf numFmtId="169" fontId="6" fillId="0" borderId="4" xfId="2" applyNumberFormat="1" applyFont="1" applyFill="1" applyBorder="1"/>
    <xf numFmtId="2" fontId="6" fillId="0" borderId="2" xfId="2" applyNumberFormat="1" applyFont="1" applyBorder="1"/>
    <xf numFmtId="49" fontId="3" fillId="0" borderId="2" xfId="2" applyNumberFormat="1" applyBorder="1"/>
    <xf numFmtId="169" fontId="3" fillId="0" borderId="19" xfId="2" applyNumberFormat="1" applyFill="1" applyBorder="1"/>
    <xf numFmtId="49" fontId="3" fillId="0" borderId="2" xfId="2" applyNumberFormat="1" applyBorder="1" applyAlignment="1">
      <alignment horizontal="left"/>
    </xf>
    <xf numFmtId="2" fontId="6" fillId="0" borderId="2" xfId="2" applyNumberFormat="1" applyFont="1" applyBorder="1" applyAlignment="1">
      <alignment horizontal="center"/>
    </xf>
    <xf numFmtId="49" fontId="3" fillId="0" borderId="1" xfId="2" applyNumberFormat="1" applyBorder="1"/>
    <xf numFmtId="0" fontId="3" fillId="0" borderId="19" xfId="2" applyBorder="1"/>
    <xf numFmtId="49" fontId="3" fillId="0" borderId="0" xfId="2" applyNumberFormat="1"/>
    <xf numFmtId="49" fontId="3" fillId="0" borderId="4" xfId="2" applyNumberFormat="1" applyBorder="1"/>
    <xf numFmtId="169" fontId="3" fillId="8" borderId="5" xfId="2" applyNumberFormat="1" applyFill="1" applyBorder="1"/>
    <xf numFmtId="169" fontId="3" fillId="0" borderId="2" xfId="2" applyNumberFormat="1" applyBorder="1"/>
    <xf numFmtId="169" fontId="3" fillId="0" borderId="19" xfId="2" applyNumberFormat="1" applyBorder="1"/>
    <xf numFmtId="169" fontId="3" fillId="0" borderId="0" xfId="2" applyNumberFormat="1"/>
    <xf numFmtId="49" fontId="3" fillId="0" borderId="26" xfId="2" applyNumberFormat="1" applyBorder="1"/>
    <xf numFmtId="169" fontId="3" fillId="0" borderId="26" xfId="2" applyNumberFormat="1" applyBorder="1"/>
    <xf numFmtId="169" fontId="3" fillId="0" borderId="27" xfId="2" applyNumberFormat="1" applyBorder="1"/>
    <xf numFmtId="169" fontId="3" fillId="0" borderId="28" xfId="2" applyNumberFormat="1" applyBorder="1"/>
    <xf numFmtId="169" fontId="3" fillId="0" borderId="28" xfId="2" applyNumberFormat="1" applyFill="1" applyBorder="1"/>
    <xf numFmtId="0" fontId="3" fillId="0" borderId="29" xfId="2" applyBorder="1"/>
    <xf numFmtId="49" fontId="6" fillId="0" borderId="30" xfId="2" applyNumberFormat="1" applyFont="1" applyBorder="1" applyAlignment="1">
      <alignment horizontal="center"/>
    </xf>
    <xf numFmtId="49" fontId="6" fillId="0" borderId="31" xfId="2" applyNumberFormat="1" applyFont="1" applyBorder="1" applyAlignment="1">
      <alignment horizontal="left"/>
    </xf>
    <xf numFmtId="0" fontId="3" fillId="0" borderId="31" xfId="2" applyBorder="1"/>
    <xf numFmtId="167" fontId="6" fillId="0" borderId="32" xfId="2" applyNumberFormat="1" applyFont="1" applyBorder="1"/>
    <xf numFmtId="0" fontId="3" fillId="0" borderId="33" xfId="2" applyBorder="1"/>
    <xf numFmtId="0" fontId="20" fillId="0" borderId="34" xfId="2" applyFont="1" applyBorder="1"/>
    <xf numFmtId="0" fontId="3" fillId="0" borderId="34" xfId="2" applyBorder="1"/>
    <xf numFmtId="10" fontId="20" fillId="0" borderId="2" xfId="1" applyNumberFormat="1" applyFont="1" applyBorder="1" applyAlignment="1">
      <alignment horizontal="center"/>
    </xf>
    <xf numFmtId="168" fontId="6" fillId="0" borderId="2" xfId="2" applyNumberFormat="1" applyFont="1" applyBorder="1"/>
    <xf numFmtId="166" fontId="3" fillId="0" borderId="2" xfId="2" applyNumberFormat="1" applyBorder="1"/>
    <xf numFmtId="49" fontId="20" fillId="0" borderId="2" xfId="2" applyNumberFormat="1" applyFont="1" applyBorder="1"/>
    <xf numFmtId="166" fontId="3" fillId="0" borderId="2" xfId="2" applyNumberFormat="1" applyFill="1" applyBorder="1"/>
    <xf numFmtId="169" fontId="3" fillId="7" borderId="2" xfId="2" applyNumberFormat="1" applyFill="1" applyBorder="1"/>
    <xf numFmtId="169" fontId="6" fillId="0" borderId="2" xfId="2" applyNumberFormat="1" applyFont="1" applyFill="1" applyBorder="1"/>
    <xf numFmtId="9" fontId="6" fillId="0" borderId="2" xfId="1" applyFont="1" applyFill="1" applyBorder="1"/>
    <xf numFmtId="49" fontId="6" fillId="0" borderId="2" xfId="2" applyNumberFormat="1" applyFont="1" applyFill="1" applyBorder="1"/>
    <xf numFmtId="2" fontId="6" fillId="0" borderId="2" xfId="2" applyNumberFormat="1" applyFont="1" applyFill="1" applyBorder="1"/>
    <xf numFmtId="49" fontId="14" fillId="0" borderId="2" xfId="2" applyNumberFormat="1" applyFont="1" applyFill="1" applyBorder="1"/>
    <xf numFmtId="168" fontId="6" fillId="0" borderId="2" xfId="2" applyNumberFormat="1" applyFont="1" applyFill="1" applyBorder="1"/>
    <xf numFmtId="0" fontId="6" fillId="0" borderId="2" xfId="2" applyFont="1" applyFill="1" applyBorder="1"/>
    <xf numFmtId="0" fontId="15" fillId="0" borderId="2" xfId="2" applyFont="1" applyBorder="1"/>
    <xf numFmtId="0" fontId="25" fillId="0" borderId="2" xfId="2" applyFont="1" applyFill="1" applyBorder="1"/>
    <xf numFmtId="169" fontId="15" fillId="0" borderId="2" xfId="2" applyNumberFormat="1" applyFont="1" applyFill="1" applyBorder="1" applyAlignment="1">
      <alignment horizontal="center"/>
    </xf>
    <xf numFmtId="0" fontId="15" fillId="0" borderId="2" xfId="2" applyFont="1" applyFill="1" applyBorder="1" applyAlignment="1">
      <alignment horizontal="center"/>
    </xf>
    <xf numFmtId="2" fontId="15" fillId="0" borderId="2" xfId="2" applyNumberFormat="1" applyFont="1" applyFill="1" applyBorder="1" applyAlignment="1">
      <alignment horizontal="center"/>
    </xf>
    <xf numFmtId="168" fontId="3" fillId="0" borderId="2" xfId="2" applyNumberFormat="1" applyFill="1" applyBorder="1"/>
    <xf numFmtId="2" fontId="3" fillId="0" borderId="2" xfId="2" applyNumberFormat="1" applyFill="1" applyBorder="1"/>
    <xf numFmtId="49" fontId="15" fillId="0" borderId="2" xfId="2" applyNumberFormat="1" applyFont="1" applyBorder="1"/>
    <xf numFmtId="169" fontId="3" fillId="4" borderId="2" xfId="2" applyNumberFormat="1" applyFill="1" applyBorder="1"/>
    <xf numFmtId="49" fontId="6" fillId="0" borderId="1" xfId="2" applyNumberFormat="1" applyFont="1" applyFill="1" applyBorder="1"/>
    <xf numFmtId="169" fontId="6" fillId="0" borderId="19" xfId="2" applyNumberFormat="1" applyFont="1" applyFill="1" applyBorder="1"/>
    <xf numFmtId="49" fontId="6" fillId="6" borderId="2" xfId="2" applyNumberFormat="1" applyFont="1" applyFill="1" applyBorder="1"/>
    <xf numFmtId="0" fontId="6" fillId="0" borderId="1" xfId="2" applyFont="1" applyFill="1" applyBorder="1"/>
    <xf numFmtId="49" fontId="3" fillId="0" borderId="0" xfId="2" applyNumberFormat="1" applyFill="1"/>
    <xf numFmtId="49" fontId="6" fillId="0" borderId="35" xfId="2" applyNumberFormat="1" applyFont="1" applyFill="1" applyBorder="1"/>
    <xf numFmtId="168" fontId="6" fillId="0" borderId="26" xfId="2" applyNumberFormat="1" applyFont="1" applyFill="1" applyBorder="1"/>
    <xf numFmtId="49" fontId="6" fillId="0" borderId="30" xfId="2" applyNumberFormat="1" applyFont="1" applyFill="1" applyBorder="1" applyAlignment="1">
      <alignment horizontal="center"/>
    </xf>
    <xf numFmtId="168" fontId="6" fillId="0" borderId="31" xfId="2" applyNumberFormat="1" applyFont="1" applyFill="1" applyBorder="1"/>
    <xf numFmtId="168" fontId="6" fillId="0" borderId="32" xfId="2" applyNumberFormat="1" applyFont="1" applyFill="1" applyBorder="1"/>
    <xf numFmtId="2" fontId="6" fillId="0" borderId="33" xfId="2" applyNumberFormat="1" applyFont="1" applyFill="1" applyBorder="1"/>
    <xf numFmtId="0" fontId="6" fillId="0" borderId="34" xfId="2" applyFont="1" applyFill="1" applyBorder="1" applyAlignment="1">
      <alignment horizontal="center"/>
    </xf>
    <xf numFmtId="168" fontId="6" fillId="0" borderId="34" xfId="2" applyNumberFormat="1" applyFont="1" applyFill="1" applyBorder="1"/>
    <xf numFmtId="49" fontId="15" fillId="0" borderId="1" xfId="2" applyNumberFormat="1" applyFont="1" applyFill="1" applyBorder="1" applyAlignment="1">
      <alignment horizontal="center"/>
    </xf>
    <xf numFmtId="0" fontId="26" fillId="0" borderId="4" xfId="2" applyFont="1" applyFill="1" applyBorder="1"/>
    <xf numFmtId="10" fontId="6" fillId="0" borderId="2" xfId="1" applyNumberFormat="1" applyFont="1" applyFill="1" applyBorder="1" applyAlignment="1">
      <alignment horizontal="left"/>
    </xf>
    <xf numFmtId="49" fontId="6" fillId="0" borderId="26" xfId="2" applyNumberFormat="1" applyFont="1" applyFill="1" applyBorder="1"/>
    <xf numFmtId="49" fontId="6" fillId="0" borderId="31" xfId="2" applyNumberFormat="1" applyFont="1" applyFill="1" applyBorder="1"/>
    <xf numFmtId="49" fontId="6" fillId="0" borderId="36" xfId="2" applyNumberFormat="1" applyFont="1" applyFill="1" applyBorder="1"/>
    <xf numFmtId="49" fontId="6" fillId="0" borderId="37" xfId="2" applyNumberFormat="1" applyFont="1" applyFill="1" applyBorder="1"/>
    <xf numFmtId="0" fontId="6" fillId="0" borderId="34" xfId="2" applyFont="1" applyFill="1" applyBorder="1"/>
    <xf numFmtId="2" fontId="6" fillId="0" borderId="29" xfId="2" applyNumberFormat="1" applyFont="1" applyFill="1" applyBorder="1"/>
    <xf numFmtId="0" fontId="3" fillId="0" borderId="19" xfId="2" applyFill="1" applyBorder="1"/>
    <xf numFmtId="49" fontId="6" fillId="0" borderId="0" xfId="2" applyNumberFormat="1" applyFont="1" applyFill="1" applyAlignment="1">
      <alignment horizontal="center"/>
    </xf>
    <xf numFmtId="0" fontId="3" fillId="0" borderId="5" xfId="2" applyFill="1" applyBorder="1"/>
    <xf numFmtId="0" fontId="6" fillId="0" borderId="2" xfId="2" applyFont="1" applyFill="1" applyBorder="1" applyAlignment="1">
      <alignment horizontal="center"/>
    </xf>
    <xf numFmtId="169" fontId="3" fillId="0" borderId="2" xfId="2" applyNumberFormat="1" applyFill="1" applyBorder="1" applyAlignment="1">
      <alignment horizontal="center"/>
    </xf>
    <xf numFmtId="0" fontId="3" fillId="0" borderId="34" xfId="2" applyFill="1" applyBorder="1"/>
    <xf numFmtId="169" fontId="3" fillId="8" borderId="2" xfId="2" applyNumberFormat="1" applyFill="1" applyBorder="1"/>
    <xf numFmtId="2" fontId="26" fillId="0" borderId="2" xfId="2" applyNumberFormat="1" applyFont="1" applyFill="1" applyBorder="1"/>
    <xf numFmtId="169" fontId="6" fillId="0" borderId="34" xfId="2" applyNumberFormat="1" applyFont="1" applyFill="1" applyBorder="1"/>
    <xf numFmtId="49" fontId="20" fillId="0" borderId="34" xfId="2" applyNumberFormat="1" applyFont="1" applyFill="1" applyBorder="1" applyAlignment="1">
      <alignment horizontal="center"/>
    </xf>
    <xf numFmtId="168" fontId="20" fillId="0" borderId="34" xfId="2" applyNumberFormat="1" applyFont="1" applyFill="1" applyBorder="1" applyAlignment="1">
      <alignment horizontal="center"/>
    </xf>
    <xf numFmtId="49" fontId="20" fillId="0" borderId="4" xfId="2" applyNumberFormat="1" applyFont="1" applyFill="1" applyBorder="1" applyAlignment="1">
      <alignment horizontal="center"/>
    </xf>
    <xf numFmtId="168" fontId="20" fillId="0" borderId="4" xfId="2" applyNumberFormat="1" applyFont="1" applyFill="1" applyBorder="1" applyAlignment="1">
      <alignment horizontal="center"/>
    </xf>
    <xf numFmtId="168" fontId="6" fillId="0" borderId="4" xfId="2" applyNumberFormat="1" applyFont="1" applyFill="1" applyBorder="1"/>
    <xf numFmtId="169" fontId="6" fillId="0" borderId="32" xfId="2" applyNumberFormat="1" applyFont="1" applyFill="1" applyBorder="1"/>
    <xf numFmtId="49" fontId="27" fillId="0" borderId="2" xfId="2" applyNumberFormat="1" applyFont="1" applyFill="1" applyBorder="1"/>
    <xf numFmtId="0" fontId="14" fillId="0" borderId="2" xfId="2" applyFont="1" applyFill="1" applyBorder="1"/>
    <xf numFmtId="0" fontId="26" fillId="0" borderId="0" xfId="2" applyFont="1" applyFill="1" applyAlignment="1">
      <alignment horizontal="center"/>
    </xf>
    <xf numFmtId="0" fontId="3" fillId="0" borderId="2" xfId="2" applyFill="1" applyBorder="1" applyAlignment="1">
      <alignment horizontal="center"/>
    </xf>
    <xf numFmtId="0" fontId="26" fillId="0" borderId="2" xfId="2" applyFont="1" applyFill="1" applyBorder="1"/>
    <xf numFmtId="49" fontId="3" fillId="0" borderId="1" xfId="2" applyNumberFormat="1" applyFill="1" applyBorder="1"/>
    <xf numFmtId="49" fontId="6" fillId="0" borderId="10" xfId="2" applyNumberFormat="1" applyFont="1" applyFill="1" applyBorder="1"/>
    <xf numFmtId="49" fontId="6" fillId="6" borderId="10" xfId="2" applyNumberFormat="1" applyFont="1" applyFill="1" applyBorder="1"/>
    <xf numFmtId="169" fontId="6" fillId="0" borderId="2" xfId="2" applyNumberFormat="1" applyFont="1" applyBorder="1"/>
    <xf numFmtId="0" fontId="26" fillId="6" borderId="2" xfId="2" applyFont="1" applyFill="1" applyBorder="1"/>
    <xf numFmtId="0" fontId="3" fillId="0" borderId="31" xfId="2" applyFill="1" applyBorder="1"/>
    <xf numFmtId="0" fontId="3" fillId="0" borderId="32" xfId="2" applyFill="1" applyBorder="1"/>
    <xf numFmtId="0" fontId="3" fillId="0" borderId="33" xfId="2" applyFill="1" applyBorder="1"/>
    <xf numFmtId="49" fontId="6" fillId="0" borderId="10" xfId="2" applyNumberFormat="1" applyFont="1" applyFill="1" applyBorder="1" applyAlignment="1">
      <alignment horizontal="center"/>
    </xf>
    <xf numFmtId="2" fontId="6" fillId="0" borderId="4" xfId="2" applyNumberFormat="1" applyFont="1" applyFill="1" applyBorder="1"/>
    <xf numFmtId="168" fontId="6" fillId="0" borderId="35" xfId="2" applyNumberFormat="1" applyFont="1" applyFill="1" applyBorder="1"/>
    <xf numFmtId="0" fontId="6" fillId="0" borderId="26" xfId="2" applyFont="1" applyFill="1" applyBorder="1" applyAlignment="1">
      <alignment horizontal="center"/>
    </xf>
    <xf numFmtId="10" fontId="6" fillId="0" borderId="2" xfId="2" applyNumberFormat="1" applyFont="1" applyFill="1" applyBorder="1"/>
    <xf numFmtId="49" fontId="3" fillId="0" borderId="34" xfId="2" applyNumberFormat="1" applyFill="1" applyBorder="1"/>
    <xf numFmtId="49" fontId="6" fillId="0" borderId="29" xfId="2" applyNumberFormat="1" applyFont="1" applyBorder="1"/>
    <xf numFmtId="49" fontId="6" fillId="0" borderId="32" xfId="2" applyNumberFormat="1" applyFont="1" applyFill="1" applyBorder="1"/>
    <xf numFmtId="49" fontId="3" fillId="0" borderId="33" xfId="2" applyNumberFormat="1" applyFill="1" applyBorder="1"/>
    <xf numFmtId="169" fontId="3" fillId="0" borderId="34" xfId="2" applyNumberFormat="1" applyFill="1" applyBorder="1"/>
    <xf numFmtId="168" fontId="3" fillId="0" borderId="34" xfId="2" applyNumberFormat="1" applyFill="1" applyBorder="1"/>
    <xf numFmtId="49" fontId="6" fillId="0" borderId="34" xfId="2" applyNumberFormat="1" applyFont="1" applyFill="1" applyBorder="1"/>
    <xf numFmtId="49" fontId="9" fillId="0" borderId="2" xfId="2" applyNumberFormat="1" applyFont="1" applyBorder="1"/>
    <xf numFmtId="0" fontId="9" fillId="0" borderId="2" xfId="2" applyFont="1" applyFill="1" applyBorder="1"/>
    <xf numFmtId="168" fontId="9" fillId="0" borderId="2" xfId="2" applyNumberFormat="1" applyFont="1" applyFill="1" applyBorder="1"/>
    <xf numFmtId="10" fontId="9" fillId="0" borderId="2" xfId="2" applyNumberFormat="1" applyFont="1" applyFill="1" applyBorder="1"/>
    <xf numFmtId="166" fontId="6" fillId="0" borderId="2" xfId="2" applyNumberFormat="1" applyFont="1" applyFill="1" applyBorder="1"/>
    <xf numFmtId="168" fontId="28" fillId="9" borderId="2" xfId="2" applyNumberFormat="1" applyFont="1" applyFill="1" applyBorder="1"/>
    <xf numFmtId="49" fontId="6" fillId="0" borderId="2" xfId="2" applyNumberFormat="1" applyFont="1" applyFill="1" applyBorder="1" applyAlignment="1">
      <alignment horizontal="left"/>
    </xf>
    <xf numFmtId="0" fontId="15" fillId="0" borderId="2" xfId="2" applyFont="1" applyFill="1" applyBorder="1"/>
    <xf numFmtId="10" fontId="6" fillId="0" borderId="4" xfId="3" applyNumberFormat="1" applyFont="1" applyFill="1" applyBorder="1"/>
    <xf numFmtId="0" fontId="29" fillId="0" borderId="0" xfId="2" applyFont="1" applyFill="1" applyBorder="1"/>
    <xf numFmtId="0" fontId="1" fillId="0" borderId="0" xfId="0" applyFont="1"/>
    <xf numFmtId="168" fontId="2" fillId="0" borderId="0" xfId="0" applyNumberFormat="1" applyFont="1"/>
    <xf numFmtId="10" fontId="2" fillId="0" borderId="0" xfId="1" applyNumberFormat="1" applyFont="1" applyFill="1"/>
    <xf numFmtId="0" fontId="30" fillId="0" borderId="0" xfId="2" applyFont="1"/>
    <xf numFmtId="49" fontId="31" fillId="0" borderId="2" xfId="2" applyNumberFormat="1" applyFont="1" applyBorder="1"/>
    <xf numFmtId="49" fontId="31" fillId="0" borderId="2" xfId="2" applyNumberFormat="1" applyFont="1" applyFill="1" applyBorder="1"/>
    <xf numFmtId="49" fontId="32" fillId="0" borderId="2" xfId="2" applyNumberFormat="1" applyFont="1" applyFill="1" applyBorder="1" applyAlignment="1">
      <alignment horizontal="center"/>
    </xf>
    <xf numFmtId="49" fontId="31" fillId="0" borderId="2" xfId="2" applyNumberFormat="1" applyFont="1" applyFill="1" applyBorder="1" applyAlignment="1">
      <alignment horizontal="left"/>
    </xf>
    <xf numFmtId="0" fontId="20" fillId="0" borderId="2" xfId="2" applyFont="1" applyFill="1" applyBorder="1"/>
    <xf numFmtId="167" fontId="31" fillId="0" borderId="2" xfId="2" applyNumberFormat="1" applyFont="1" applyFill="1" applyBorder="1"/>
    <xf numFmtId="49" fontId="20" fillId="0" borderId="2" xfId="2" applyNumberFormat="1" applyFont="1" applyFill="1" applyBorder="1"/>
    <xf numFmtId="49" fontId="15" fillId="0" borderId="2" xfId="2" applyNumberFormat="1" applyFont="1" applyBorder="1" applyAlignment="1">
      <alignment horizontal="center"/>
    </xf>
    <xf numFmtId="167" fontId="17" fillId="0" borderId="2" xfId="2" applyNumberFormat="1" applyFont="1" applyBorder="1"/>
    <xf numFmtId="0" fontId="20" fillId="0" borderId="2" xfId="2" applyFont="1" applyBorder="1"/>
    <xf numFmtId="170" fontId="0" fillId="0" borderId="2" xfId="4" applyNumberFormat="1" applyFont="1" applyBorder="1"/>
  </cellXfs>
  <cellStyles count="5">
    <cellStyle name="Currency 2 2" xfId="4" xr:uid="{7B732A7F-FE87-4506-B82B-F007CC7711ED}"/>
    <cellStyle name="Normal" xfId="0" builtinId="0"/>
    <cellStyle name="Normal 2 2" xfId="2" xr:uid="{26D73291-E3B7-48F2-BAA6-DD80C62E12FD}"/>
    <cellStyle name="Percent" xfId="1" builtinId="5"/>
    <cellStyle name="Percent 3" xfId="3" xr:uid="{9C66BA2A-A196-4845-9D21-3B6280081D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05599999999994E-2"/>
          <c:y val="5.3856000000000001E-2"/>
          <c:w val="0.89214899999999997"/>
          <c:h val="0.846342000000000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 cap="flat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numRef>
              <c:f>'24-25 DRAFT'!$A$10:$A$36</c:f>
              <c:numCache>
                <c:formatCode>General</c:formatCod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cat>
          <c:val>
            <c:numRef>
              <c:f>'24-25 DRAFT'!$B$10:$B$36</c:f>
              <c:numCache>
                <c:formatCode>General</c:formatCode>
                <c:ptCount val="27"/>
                <c:pt idx="0">
                  <c:v>591</c:v>
                </c:pt>
                <c:pt idx="1">
                  <c:v>636</c:v>
                </c:pt>
                <c:pt idx="2">
                  <c:v>653</c:v>
                </c:pt>
                <c:pt idx="3">
                  <c:v>667</c:v>
                </c:pt>
                <c:pt idx="4">
                  <c:v>685</c:v>
                </c:pt>
                <c:pt idx="5">
                  <c:v>710</c:v>
                </c:pt>
                <c:pt idx="6">
                  <c:v>708</c:v>
                </c:pt>
                <c:pt idx="7">
                  <c:v>712</c:v>
                </c:pt>
                <c:pt idx="8">
                  <c:v>675</c:v>
                </c:pt>
                <c:pt idx="9">
                  <c:v>640</c:v>
                </c:pt>
                <c:pt idx="10">
                  <c:v>610</c:v>
                </c:pt>
                <c:pt idx="11">
                  <c:v>564</c:v>
                </c:pt>
                <c:pt idx="12">
                  <c:v>549</c:v>
                </c:pt>
                <c:pt idx="13">
                  <c:v>537</c:v>
                </c:pt>
                <c:pt idx="14">
                  <c:v>530</c:v>
                </c:pt>
                <c:pt idx="15">
                  <c:v>529</c:v>
                </c:pt>
                <c:pt idx="16">
                  <c:v>538</c:v>
                </c:pt>
                <c:pt idx="17">
                  <c:v>523</c:v>
                </c:pt>
                <c:pt idx="18">
                  <c:v>526</c:v>
                </c:pt>
                <c:pt idx="19">
                  <c:v>535</c:v>
                </c:pt>
                <c:pt idx="20">
                  <c:v>543</c:v>
                </c:pt>
                <c:pt idx="21">
                  <c:v>551</c:v>
                </c:pt>
                <c:pt idx="22">
                  <c:v>536</c:v>
                </c:pt>
                <c:pt idx="23">
                  <c:v>536</c:v>
                </c:pt>
                <c:pt idx="24">
                  <c:v>507</c:v>
                </c:pt>
                <c:pt idx="25">
                  <c:v>499</c:v>
                </c:pt>
                <c:pt idx="26">
                  <c:v>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C-4165-88C5-07352916A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71168"/>
        <c:axId val="95712320"/>
      </c:barChart>
      <c:catAx>
        <c:axId val="9287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08080"/>
            </a:solidFill>
            <a:prstDash val="solid"/>
            <a:round/>
          </a:ln>
        </c:spPr>
        <c:txPr>
          <a:bodyPr rot="0"/>
          <a:lstStyle/>
          <a:p>
            <a:pPr>
              <a:defRPr sz="900" b="0" i="0" u="none" strike="noStrike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95712320"/>
        <c:crosses val="autoZero"/>
        <c:auto val="1"/>
        <c:lblAlgn val="ctr"/>
        <c:lblOffset val="100"/>
        <c:tickLblSkip val="2"/>
        <c:noMultiLvlLbl val="1"/>
      </c:catAx>
      <c:valAx>
        <c:axId val="95712320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808080"/>
            </a:solidFill>
            <a:prstDash val="solid"/>
            <a:round/>
          </a:ln>
        </c:spPr>
        <c:txPr>
          <a:bodyPr rot="0"/>
          <a:lstStyle/>
          <a:p>
            <a:pPr>
              <a:defRPr sz="900" b="0" i="0" u="none" strike="noStrike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9287116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 cap="flat">
          <a:solidFill>
            <a:srgbClr val="808080"/>
          </a:solidFill>
          <a:prstDash val="solid"/>
          <a:round/>
        </a:ln>
        <a:effectLst/>
      </c:spPr>
    </c:plotArea>
    <c:legend>
      <c:legendPos val="r"/>
      <c:layout>
        <c:manualLayout>
          <c:xMode val="edge"/>
          <c:yMode val="edge"/>
          <c:x val="0.96740700000000002"/>
          <c:y val="0.431556"/>
          <c:w val="3.2592900000000001E-2"/>
          <c:h val="3.7122099999999998E-2"/>
        </c:manualLayout>
      </c:layout>
      <c:overlay val="1"/>
      <c:spPr>
        <a:solidFill>
          <a:srgbClr val="FFFFFF"/>
        </a:solidFill>
        <a:ln w="3175" cap="flat">
          <a:solidFill>
            <a:srgbClr val="000000"/>
          </a:solidFill>
          <a:prstDash val="solid"/>
          <a:round/>
        </a:ln>
        <a:effectLst/>
      </c:spPr>
      <c:txPr>
        <a:bodyPr rot="0"/>
        <a:lstStyle/>
        <a:p>
          <a:pPr>
            <a:defRPr sz="200" b="0" i="0" u="none" strike="noStrike">
              <a:solidFill>
                <a:srgbClr val="000000"/>
              </a:solidFill>
              <a:latin typeface="Arial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000000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</xdr:colOff>
      <xdr:row>14</xdr:row>
      <xdr:rowOff>114300</xdr:rowOff>
    </xdr:from>
    <xdr:to>
      <xdr:col>7</xdr:col>
      <xdr:colOff>1476374</xdr:colOff>
      <xdr:row>28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57A7F4-224D-4EFC-9E15-8F26C5194E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ancyThurlow\CloudStation\2024-2025%20Budgets\MDIHS%202024-25%20DRAFT%20Budget.xlsx" TargetMode="External"/><Relationship Id="rId1" Type="http://schemas.openxmlformats.org/officeDocument/2006/relationships/externalLinkPath" Target="MDIHS%202024-25%20DRAFT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4-25 DRAFT"/>
      <sheetName val="24-25 Assesment"/>
      <sheetName val=" 23-24 Revised Budget"/>
      <sheetName val="23-24 Assessment"/>
    </sheetNames>
    <sheetDataSet>
      <sheetData sheetId="0">
        <row r="10">
          <cell r="A10">
            <v>1997</v>
          </cell>
          <cell r="B10">
            <v>591</v>
          </cell>
        </row>
        <row r="11">
          <cell r="A11">
            <v>1998</v>
          </cell>
          <cell r="B11">
            <v>636</v>
          </cell>
        </row>
        <row r="12">
          <cell r="A12">
            <v>1999</v>
          </cell>
          <cell r="B12">
            <v>653</v>
          </cell>
        </row>
        <row r="13">
          <cell r="A13">
            <v>2000</v>
          </cell>
          <cell r="B13">
            <v>667</v>
          </cell>
        </row>
        <row r="14">
          <cell r="A14">
            <v>2001</v>
          </cell>
          <cell r="B14">
            <v>685</v>
          </cell>
        </row>
        <row r="15">
          <cell r="A15">
            <v>2002</v>
          </cell>
          <cell r="B15">
            <v>710</v>
          </cell>
        </row>
        <row r="16">
          <cell r="A16">
            <v>2003</v>
          </cell>
          <cell r="B16">
            <v>708</v>
          </cell>
        </row>
        <row r="17">
          <cell r="A17">
            <v>2004</v>
          </cell>
          <cell r="B17">
            <v>712</v>
          </cell>
        </row>
        <row r="18">
          <cell r="A18">
            <v>2005</v>
          </cell>
          <cell r="B18">
            <v>675</v>
          </cell>
        </row>
        <row r="19">
          <cell r="A19">
            <v>2006</v>
          </cell>
          <cell r="B19">
            <v>640</v>
          </cell>
        </row>
        <row r="20">
          <cell r="A20">
            <v>2007</v>
          </cell>
          <cell r="B20">
            <v>610</v>
          </cell>
        </row>
        <row r="21">
          <cell r="A21">
            <v>2008</v>
          </cell>
          <cell r="B21">
            <v>564</v>
          </cell>
        </row>
        <row r="22">
          <cell r="A22">
            <v>2009</v>
          </cell>
          <cell r="B22">
            <v>549</v>
          </cell>
        </row>
        <row r="23">
          <cell r="A23">
            <v>2010</v>
          </cell>
          <cell r="B23">
            <v>537</v>
          </cell>
        </row>
        <row r="24">
          <cell r="A24">
            <v>2011</v>
          </cell>
          <cell r="B24">
            <v>530</v>
          </cell>
        </row>
        <row r="25">
          <cell r="A25">
            <v>2012</v>
          </cell>
          <cell r="B25">
            <v>529</v>
          </cell>
        </row>
        <row r="26">
          <cell r="A26">
            <v>2013</v>
          </cell>
          <cell r="B26">
            <v>538</v>
          </cell>
        </row>
        <row r="27">
          <cell r="A27">
            <v>2014</v>
          </cell>
          <cell r="B27">
            <v>523</v>
          </cell>
        </row>
        <row r="28">
          <cell r="A28">
            <v>2015</v>
          </cell>
          <cell r="B28">
            <v>526</v>
          </cell>
        </row>
        <row r="29">
          <cell r="A29">
            <v>2016</v>
          </cell>
          <cell r="B29">
            <v>535</v>
          </cell>
        </row>
        <row r="30">
          <cell r="A30">
            <v>2017</v>
          </cell>
          <cell r="B30">
            <v>543</v>
          </cell>
        </row>
        <row r="31">
          <cell r="A31">
            <v>2018</v>
          </cell>
          <cell r="B31">
            <v>551</v>
          </cell>
        </row>
        <row r="32">
          <cell r="A32">
            <v>2019</v>
          </cell>
          <cell r="B32">
            <v>536</v>
          </cell>
        </row>
        <row r="33">
          <cell r="A33">
            <v>2020</v>
          </cell>
          <cell r="B33">
            <v>536</v>
          </cell>
        </row>
        <row r="34">
          <cell r="A34">
            <v>2021</v>
          </cell>
          <cell r="B34">
            <v>507</v>
          </cell>
        </row>
        <row r="35">
          <cell r="A35">
            <v>2022</v>
          </cell>
          <cell r="B35">
            <v>499</v>
          </cell>
        </row>
        <row r="36">
          <cell r="A36">
            <v>2023</v>
          </cell>
          <cell r="B36">
            <v>472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31000g@$.98/KERO/O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73D3D-3132-40BB-B66F-6BB9D35B0325}">
  <dimension ref="A1:I599"/>
  <sheetViews>
    <sheetView showGridLines="0" tabSelected="1" workbookViewId="0">
      <selection activeCell="G69" sqref="G69"/>
    </sheetView>
  </sheetViews>
  <sheetFormatPr defaultColWidth="8.85546875" defaultRowHeight="12.75" customHeight="1" x14ac:dyDescent="0.2"/>
  <cols>
    <col min="1" max="1" width="20.42578125" style="6" customWidth="1"/>
    <col min="2" max="2" width="34.85546875" style="6" customWidth="1"/>
    <col min="3" max="3" width="16.42578125" style="6" customWidth="1"/>
    <col min="4" max="4" width="15.42578125" style="6" customWidth="1"/>
    <col min="5" max="6" width="15.28515625" style="6" customWidth="1"/>
    <col min="7" max="7" width="16.5703125" style="6" customWidth="1"/>
    <col min="8" max="8" width="22.140625" style="6" customWidth="1"/>
    <col min="9" max="16384" width="8.85546875" style="6"/>
  </cols>
  <sheetData>
    <row r="1" spans="1:8" ht="20.25" customHeight="1" x14ac:dyDescent="0.3">
      <c r="A1" s="1" t="s">
        <v>0</v>
      </c>
      <c r="B1" s="2"/>
      <c r="C1" s="2"/>
      <c r="D1" s="2"/>
      <c r="E1" s="3"/>
      <c r="F1" s="2"/>
      <c r="G1" s="4"/>
      <c r="H1" s="5" t="s">
        <v>1</v>
      </c>
    </row>
    <row r="2" spans="1:8" ht="18" customHeight="1" x14ac:dyDescent="0.25">
      <c r="A2" s="7" t="s">
        <v>2</v>
      </c>
      <c r="B2" s="8"/>
      <c r="C2" s="8"/>
      <c r="D2" s="8"/>
      <c r="E2" s="8"/>
      <c r="F2" s="8"/>
      <c r="G2" s="8"/>
      <c r="H2" s="9" t="s">
        <v>3</v>
      </c>
    </row>
    <row r="3" spans="1:8" ht="15.75" customHeight="1" x14ac:dyDescent="0.25">
      <c r="A3" s="10" t="s">
        <v>4</v>
      </c>
      <c r="B3" s="8"/>
      <c r="C3" s="11"/>
      <c r="D3" s="8"/>
      <c r="E3" s="8"/>
      <c r="F3" s="11"/>
      <c r="G3" s="11"/>
      <c r="H3" s="12"/>
    </row>
    <row r="4" spans="1:8" ht="15.75" customHeight="1" x14ac:dyDescent="0.25">
      <c r="A4" s="13"/>
      <c r="B4" s="14"/>
      <c r="C4" s="14"/>
      <c r="D4" s="14"/>
      <c r="E4" s="14"/>
      <c r="F4" s="15"/>
      <c r="G4" s="15"/>
      <c r="H4" s="11"/>
    </row>
    <row r="5" spans="1:8" ht="12.75" customHeight="1" x14ac:dyDescent="0.2">
      <c r="A5" s="16"/>
      <c r="B5" s="16"/>
      <c r="C5" s="16"/>
      <c r="D5" s="16"/>
      <c r="E5" s="16"/>
      <c r="F5" s="16"/>
      <c r="G5" s="16"/>
      <c r="H5" s="12"/>
    </row>
    <row r="6" spans="1:8" ht="12.75" customHeight="1" x14ac:dyDescent="0.2">
      <c r="A6" s="17"/>
      <c r="B6" s="17"/>
      <c r="C6" s="17"/>
      <c r="D6" s="17"/>
      <c r="E6" s="18"/>
      <c r="F6" s="18"/>
      <c r="G6" s="18"/>
      <c r="H6" s="18"/>
    </row>
    <row r="7" spans="1:8" ht="15.75" customHeight="1" x14ac:dyDescent="0.25">
      <c r="A7" s="19" t="s">
        <v>5</v>
      </c>
      <c r="B7" s="20"/>
      <c r="C7" s="20"/>
      <c r="D7" s="20"/>
      <c r="E7" s="21"/>
      <c r="F7" s="22"/>
      <c r="G7" s="18"/>
      <c r="H7" s="18"/>
    </row>
    <row r="8" spans="1:8" ht="12.75" customHeight="1" x14ac:dyDescent="0.2">
      <c r="A8" s="23"/>
      <c r="B8" s="23"/>
      <c r="C8" s="23"/>
      <c r="D8" s="24"/>
      <c r="E8" s="18"/>
      <c r="F8" s="18"/>
      <c r="G8" s="18"/>
      <c r="H8" s="18"/>
    </row>
    <row r="9" spans="1:8" ht="15.75" customHeight="1" x14ac:dyDescent="0.25">
      <c r="A9" s="25" t="s">
        <v>6</v>
      </c>
      <c r="B9" s="26"/>
      <c r="C9" s="26"/>
      <c r="D9" s="27"/>
      <c r="E9" s="18"/>
      <c r="F9" s="18"/>
      <c r="G9" s="18"/>
      <c r="H9" s="18"/>
    </row>
    <row r="10" spans="1:8" ht="12.75" customHeight="1" x14ac:dyDescent="0.2">
      <c r="A10" s="28">
        <v>1997</v>
      </c>
      <c r="B10" s="28">
        <v>591</v>
      </c>
      <c r="C10" s="29"/>
      <c r="D10" s="27"/>
      <c r="E10" s="18"/>
      <c r="F10" s="18"/>
      <c r="G10" s="18"/>
      <c r="H10" s="18"/>
    </row>
    <row r="11" spans="1:8" ht="12.75" customHeight="1" x14ac:dyDescent="0.2">
      <c r="A11" s="28">
        <v>1998</v>
      </c>
      <c r="B11" s="28">
        <v>636</v>
      </c>
      <c r="C11" s="29">
        <f t="shared" ref="C11:C35" si="0">(B11-B10)/B10</f>
        <v>7.6142131979695438E-2</v>
      </c>
      <c r="D11" s="27"/>
      <c r="E11" s="18"/>
      <c r="F11" s="18"/>
      <c r="G11" s="18"/>
      <c r="H11" s="18"/>
    </row>
    <row r="12" spans="1:8" ht="12.75" customHeight="1" x14ac:dyDescent="0.2">
      <c r="A12" s="28">
        <v>1999</v>
      </c>
      <c r="B12" s="28">
        <v>653</v>
      </c>
      <c r="C12" s="29">
        <f t="shared" si="0"/>
        <v>2.6729559748427674E-2</v>
      </c>
      <c r="D12" s="27"/>
      <c r="E12" s="18"/>
      <c r="F12" s="18"/>
      <c r="G12" s="18"/>
      <c r="H12" s="18"/>
    </row>
    <row r="13" spans="1:8" ht="12.75" customHeight="1" x14ac:dyDescent="0.2">
      <c r="A13" s="28">
        <v>2000</v>
      </c>
      <c r="B13" s="28">
        <v>667</v>
      </c>
      <c r="C13" s="29">
        <f t="shared" si="0"/>
        <v>2.1439509954058193E-2</v>
      </c>
      <c r="D13" s="27"/>
      <c r="E13" s="18"/>
      <c r="F13" s="18"/>
      <c r="G13" s="18"/>
      <c r="H13" s="18"/>
    </row>
    <row r="14" spans="1:8" ht="12.75" customHeight="1" x14ac:dyDescent="0.2">
      <c r="A14" s="28">
        <v>2001</v>
      </c>
      <c r="B14" s="28">
        <v>685</v>
      </c>
      <c r="C14" s="29">
        <f t="shared" si="0"/>
        <v>2.6986506746626688E-2</v>
      </c>
      <c r="D14" s="27"/>
      <c r="E14" s="18"/>
      <c r="F14" s="18"/>
      <c r="G14" s="18"/>
      <c r="H14" s="18"/>
    </row>
    <row r="15" spans="1:8" ht="12.75" customHeight="1" x14ac:dyDescent="0.2">
      <c r="A15" s="28">
        <v>2002</v>
      </c>
      <c r="B15" s="28">
        <v>710</v>
      </c>
      <c r="C15" s="29">
        <f t="shared" si="0"/>
        <v>3.6496350364963501E-2</v>
      </c>
      <c r="D15" s="27"/>
      <c r="E15" s="18"/>
      <c r="F15" s="18"/>
      <c r="G15" s="18"/>
      <c r="H15" s="18"/>
    </row>
    <row r="16" spans="1:8" ht="12.75" customHeight="1" x14ac:dyDescent="0.2">
      <c r="A16" s="28">
        <v>2003</v>
      </c>
      <c r="B16" s="28">
        <v>708</v>
      </c>
      <c r="C16" s="29">
        <f t="shared" si="0"/>
        <v>-2.8169014084507044E-3</v>
      </c>
      <c r="D16" s="27"/>
      <c r="E16" s="18"/>
      <c r="F16" s="18"/>
      <c r="G16" s="18"/>
      <c r="H16" s="18"/>
    </row>
    <row r="17" spans="1:8" ht="12.75" customHeight="1" x14ac:dyDescent="0.2">
      <c r="A17" s="30">
        <v>2004</v>
      </c>
      <c r="B17" s="30">
        <v>712</v>
      </c>
      <c r="C17" s="29">
        <f t="shared" si="0"/>
        <v>5.6497175141242938E-3</v>
      </c>
      <c r="D17" s="27"/>
      <c r="E17" s="18"/>
      <c r="F17" s="18"/>
      <c r="G17" s="18"/>
      <c r="H17" s="18"/>
    </row>
    <row r="18" spans="1:8" ht="12.75" customHeight="1" x14ac:dyDescent="0.2">
      <c r="A18" s="30">
        <v>2005</v>
      </c>
      <c r="B18" s="30">
        <v>675</v>
      </c>
      <c r="C18" s="29">
        <f t="shared" si="0"/>
        <v>-5.1966292134831463E-2</v>
      </c>
      <c r="D18" s="27"/>
      <c r="E18" s="18"/>
      <c r="F18" s="18"/>
      <c r="G18" s="18"/>
      <c r="H18" s="18"/>
    </row>
    <row r="19" spans="1:8" ht="12.75" customHeight="1" x14ac:dyDescent="0.2">
      <c r="A19" s="28">
        <v>2006</v>
      </c>
      <c r="B19" s="30">
        <v>640</v>
      </c>
      <c r="C19" s="29">
        <f t="shared" si="0"/>
        <v>-5.185185185185185E-2</v>
      </c>
      <c r="D19" s="27"/>
      <c r="E19" s="18"/>
      <c r="F19" s="18"/>
      <c r="G19" s="18"/>
      <c r="H19" s="18"/>
    </row>
    <row r="20" spans="1:8" ht="12.75" customHeight="1" x14ac:dyDescent="0.2">
      <c r="A20" s="28">
        <v>2007</v>
      </c>
      <c r="B20" s="30">
        <v>610</v>
      </c>
      <c r="C20" s="29">
        <f t="shared" si="0"/>
        <v>-4.6875E-2</v>
      </c>
      <c r="D20" s="27"/>
      <c r="E20" s="18"/>
      <c r="F20" s="18"/>
      <c r="G20" s="18"/>
      <c r="H20" s="18"/>
    </row>
    <row r="21" spans="1:8" ht="12.75" customHeight="1" x14ac:dyDescent="0.2">
      <c r="A21" s="28">
        <v>2008</v>
      </c>
      <c r="B21" s="28">
        <v>564</v>
      </c>
      <c r="C21" s="29">
        <f t="shared" si="0"/>
        <v>-7.5409836065573776E-2</v>
      </c>
      <c r="D21" s="27"/>
      <c r="E21" s="18"/>
      <c r="F21" s="18"/>
      <c r="G21" s="18"/>
      <c r="H21" s="18"/>
    </row>
    <row r="22" spans="1:8" ht="12.75" customHeight="1" x14ac:dyDescent="0.2">
      <c r="A22" s="28">
        <v>2009</v>
      </c>
      <c r="B22" s="28">
        <v>549</v>
      </c>
      <c r="C22" s="29">
        <f t="shared" si="0"/>
        <v>-2.6595744680851064E-2</v>
      </c>
      <c r="D22" s="27"/>
      <c r="E22" s="18"/>
      <c r="F22" s="18"/>
      <c r="G22" s="18"/>
      <c r="H22" s="18"/>
    </row>
    <row r="23" spans="1:8" ht="12.75" customHeight="1" x14ac:dyDescent="0.2">
      <c r="A23" s="28">
        <v>2010</v>
      </c>
      <c r="B23" s="28">
        <v>537</v>
      </c>
      <c r="C23" s="29">
        <f t="shared" si="0"/>
        <v>-2.185792349726776E-2</v>
      </c>
      <c r="D23" s="27"/>
      <c r="E23" s="18"/>
      <c r="F23" s="18"/>
      <c r="G23" s="18"/>
      <c r="H23" s="18"/>
    </row>
    <row r="24" spans="1:8" ht="12.75" customHeight="1" x14ac:dyDescent="0.2">
      <c r="A24" s="28">
        <v>2011</v>
      </c>
      <c r="B24" s="28">
        <v>530</v>
      </c>
      <c r="C24" s="29">
        <f t="shared" si="0"/>
        <v>-1.3035381750465549E-2</v>
      </c>
      <c r="D24" s="27"/>
      <c r="E24" s="18"/>
      <c r="F24" s="18"/>
      <c r="G24" s="18"/>
      <c r="H24" s="18"/>
    </row>
    <row r="25" spans="1:8" ht="12.75" customHeight="1" x14ac:dyDescent="0.2">
      <c r="A25" s="28">
        <v>2012</v>
      </c>
      <c r="B25" s="28">
        <v>529</v>
      </c>
      <c r="C25" s="29">
        <f t="shared" si="0"/>
        <v>-1.8867924528301887E-3</v>
      </c>
      <c r="D25" s="27"/>
      <c r="E25" s="18"/>
      <c r="F25" s="18"/>
      <c r="G25" s="18"/>
      <c r="H25" s="18"/>
    </row>
    <row r="26" spans="1:8" ht="12.75" customHeight="1" x14ac:dyDescent="0.2">
      <c r="A26" s="28">
        <v>2013</v>
      </c>
      <c r="B26" s="28">
        <v>538</v>
      </c>
      <c r="C26" s="29">
        <f t="shared" si="0"/>
        <v>1.7013232514177693E-2</v>
      </c>
      <c r="D26" s="27"/>
      <c r="E26" s="18"/>
      <c r="F26" s="18"/>
      <c r="G26" s="18"/>
      <c r="H26" s="18"/>
    </row>
    <row r="27" spans="1:8" ht="12.75" customHeight="1" x14ac:dyDescent="0.2">
      <c r="A27" s="28">
        <v>2014</v>
      </c>
      <c r="B27" s="28">
        <v>523</v>
      </c>
      <c r="C27" s="29">
        <f t="shared" si="0"/>
        <v>-2.7881040892193308E-2</v>
      </c>
      <c r="D27" s="27"/>
      <c r="E27" s="18"/>
      <c r="F27" s="18"/>
      <c r="G27" s="18"/>
      <c r="H27" s="18"/>
    </row>
    <row r="28" spans="1:8" ht="12.75" customHeight="1" x14ac:dyDescent="0.2">
      <c r="A28" s="28">
        <v>2015</v>
      </c>
      <c r="B28" s="28">
        <v>526</v>
      </c>
      <c r="C28" s="29">
        <f t="shared" si="0"/>
        <v>5.7361376673040155E-3</v>
      </c>
      <c r="D28" s="27"/>
      <c r="E28" s="18"/>
      <c r="F28" s="18"/>
      <c r="G28" s="18"/>
      <c r="H28" s="18"/>
    </row>
    <row r="29" spans="1:8" ht="12.75" customHeight="1" x14ac:dyDescent="0.2">
      <c r="A29" s="31">
        <v>2016</v>
      </c>
      <c r="B29" s="31">
        <v>535</v>
      </c>
      <c r="C29" s="29">
        <f t="shared" si="0"/>
        <v>1.7110266159695818E-2</v>
      </c>
      <c r="D29" s="32" t="s">
        <v>7</v>
      </c>
      <c r="E29" s="18"/>
      <c r="F29" s="18"/>
      <c r="G29" s="18"/>
      <c r="H29" s="18"/>
    </row>
    <row r="30" spans="1:8" ht="12.75" customHeight="1" x14ac:dyDescent="0.2">
      <c r="A30" s="31">
        <v>2017</v>
      </c>
      <c r="B30" s="31">
        <v>543</v>
      </c>
      <c r="C30" s="29">
        <f t="shared" si="0"/>
        <v>1.4953271028037384E-2</v>
      </c>
      <c r="D30" s="27"/>
      <c r="E30" s="18"/>
      <c r="F30" s="18"/>
      <c r="G30" s="18"/>
      <c r="H30" s="18"/>
    </row>
    <row r="31" spans="1:8" ht="12.75" customHeight="1" x14ac:dyDescent="0.2">
      <c r="A31" s="31">
        <v>2018</v>
      </c>
      <c r="B31" s="31">
        <v>551</v>
      </c>
      <c r="C31" s="29">
        <f t="shared" si="0"/>
        <v>1.4732965009208104E-2</v>
      </c>
      <c r="D31" s="27"/>
      <c r="E31" s="18"/>
      <c r="F31" s="18"/>
      <c r="G31" s="18"/>
      <c r="H31" s="18"/>
    </row>
    <row r="32" spans="1:8" ht="12.75" customHeight="1" x14ac:dyDescent="0.2">
      <c r="A32" s="31">
        <v>2019</v>
      </c>
      <c r="B32" s="31">
        <v>536</v>
      </c>
      <c r="C32" s="29">
        <f t="shared" si="0"/>
        <v>-2.7223230490018149E-2</v>
      </c>
      <c r="D32" s="27"/>
      <c r="E32" s="33"/>
      <c r="F32" s="34"/>
      <c r="G32" s="34"/>
      <c r="H32" s="34"/>
    </row>
    <row r="33" spans="1:8" ht="12.75" customHeight="1" x14ac:dyDescent="0.2">
      <c r="A33" s="31">
        <v>2020</v>
      </c>
      <c r="B33" s="31">
        <v>536</v>
      </c>
      <c r="C33" s="29">
        <f t="shared" si="0"/>
        <v>0</v>
      </c>
      <c r="D33" s="27"/>
      <c r="E33" s="33"/>
      <c r="F33" s="34"/>
      <c r="G33" s="34"/>
      <c r="H33" s="34"/>
    </row>
    <row r="34" spans="1:8" ht="12.75" customHeight="1" x14ac:dyDescent="0.2">
      <c r="A34" s="31">
        <v>2021</v>
      </c>
      <c r="B34" s="31">
        <v>507</v>
      </c>
      <c r="C34" s="29">
        <f t="shared" si="0"/>
        <v>-5.4104477611940295E-2</v>
      </c>
      <c r="D34" s="35"/>
      <c r="E34" s="33"/>
      <c r="F34" s="34"/>
      <c r="G34" s="34"/>
      <c r="H34" s="34"/>
    </row>
    <row r="35" spans="1:8" ht="12.75" customHeight="1" x14ac:dyDescent="0.2">
      <c r="A35" s="31">
        <v>2022</v>
      </c>
      <c r="B35" s="31">
        <v>499</v>
      </c>
      <c r="C35" s="29">
        <f t="shared" si="0"/>
        <v>-1.5779092702169626E-2</v>
      </c>
      <c r="D35" s="36"/>
      <c r="E35" s="33"/>
      <c r="F35" s="34"/>
      <c r="G35" s="34"/>
      <c r="H35" s="34"/>
    </row>
    <row r="36" spans="1:8" ht="12.75" customHeight="1" x14ac:dyDescent="0.2">
      <c r="A36" s="31">
        <v>2023</v>
      </c>
      <c r="B36" s="31">
        <v>472</v>
      </c>
      <c r="C36" s="37">
        <f>(B36-B34)/B34</f>
        <v>-6.9033530571992116E-2</v>
      </c>
      <c r="D36" s="38"/>
      <c r="E36" s="33"/>
      <c r="F36" s="34"/>
      <c r="G36" s="34"/>
      <c r="H36" s="34"/>
    </row>
    <row r="37" spans="1:8" ht="20.25" customHeight="1" x14ac:dyDescent="0.3">
      <c r="A37" s="7" t="s">
        <v>8</v>
      </c>
      <c r="B37" s="11"/>
      <c r="C37" s="39">
        <f>(C39+C40)*C38</f>
        <v>1625000</v>
      </c>
      <c r="E37" s="33"/>
      <c r="F37" s="34"/>
      <c r="G37" s="34"/>
      <c r="H37" s="34"/>
    </row>
    <row r="38" spans="1:8" ht="12.75" customHeight="1" x14ac:dyDescent="0.2">
      <c r="A38" s="40" t="s">
        <v>9</v>
      </c>
      <c r="B38" s="11"/>
      <c r="C38" s="41">
        <v>125</v>
      </c>
      <c r="D38" s="6" t="s">
        <v>7</v>
      </c>
      <c r="E38" s="33"/>
      <c r="F38" s="34"/>
      <c r="G38" s="34"/>
      <c r="H38" s="34"/>
    </row>
    <row r="39" spans="1:8" ht="12.75" customHeight="1" x14ac:dyDescent="0.2">
      <c r="A39" s="40" t="s">
        <v>10</v>
      </c>
      <c r="B39" s="11"/>
      <c r="C39" s="42">
        <v>13000</v>
      </c>
      <c r="E39" s="33"/>
      <c r="F39" s="34"/>
      <c r="G39" s="34"/>
      <c r="H39" s="34"/>
    </row>
    <row r="40" spans="1:8" ht="12.75" customHeight="1" x14ac:dyDescent="0.2">
      <c r="A40" s="40" t="s">
        <v>11</v>
      </c>
      <c r="B40" s="11"/>
      <c r="C40" s="42">
        <v>0</v>
      </c>
      <c r="E40" s="33"/>
      <c r="F40" s="34"/>
      <c r="G40" s="34"/>
      <c r="H40" s="34"/>
    </row>
    <row r="41" spans="1:8" ht="12.75" customHeight="1" x14ac:dyDescent="0.2">
      <c r="A41" s="40" t="s">
        <v>12</v>
      </c>
      <c r="B41" s="11"/>
      <c r="C41" s="41">
        <v>472</v>
      </c>
      <c r="E41" s="33"/>
      <c r="F41" s="34"/>
      <c r="G41" s="34"/>
      <c r="H41" s="34"/>
    </row>
    <row r="42" spans="1:8" ht="12.75" customHeight="1" x14ac:dyDescent="0.2">
      <c r="A42" s="40" t="s">
        <v>13</v>
      </c>
      <c r="B42" s="11"/>
      <c r="C42" s="43">
        <f>C38/C41</f>
        <v>0.26483050847457629</v>
      </c>
      <c r="E42" s="44"/>
      <c r="F42" s="45"/>
      <c r="G42" s="45"/>
      <c r="H42" s="45"/>
    </row>
    <row r="43" spans="1:8" ht="12.75" customHeight="1" x14ac:dyDescent="0.2">
      <c r="A43" s="46"/>
      <c r="H43" s="47"/>
    </row>
    <row r="44" spans="1:8" ht="10.5" customHeight="1" x14ac:dyDescent="0.2">
      <c r="A44" s="46"/>
      <c r="H44" s="47"/>
    </row>
    <row r="45" spans="1:8" ht="12.75" customHeight="1" x14ac:dyDescent="0.2">
      <c r="A45" s="46"/>
      <c r="H45" s="47"/>
    </row>
    <row r="46" spans="1:8" ht="20.25" customHeight="1" x14ac:dyDescent="0.3">
      <c r="A46" s="48" t="s">
        <v>14</v>
      </c>
      <c r="B46" s="49"/>
      <c r="C46" s="49"/>
      <c r="D46" s="49"/>
      <c r="E46" s="50"/>
      <c r="H46" s="47"/>
    </row>
    <row r="47" spans="1:8" ht="12.75" customHeight="1" x14ac:dyDescent="0.2">
      <c r="A47" s="40" t="s">
        <v>15</v>
      </c>
      <c r="B47" s="11"/>
      <c r="C47" s="51">
        <v>1206176</v>
      </c>
      <c r="D47" s="52" t="s">
        <v>16</v>
      </c>
      <c r="E47" s="11"/>
      <c r="F47" s="11"/>
      <c r="H47" s="47"/>
    </row>
    <row r="48" spans="1:8" ht="12.75" customHeight="1" x14ac:dyDescent="0.2">
      <c r="A48" s="40" t="s">
        <v>17</v>
      </c>
      <c r="B48" s="8"/>
      <c r="C48" s="53">
        <v>100253</v>
      </c>
      <c r="D48" s="54" t="s">
        <v>7</v>
      </c>
      <c r="E48" s="55"/>
      <c r="F48" s="55"/>
      <c r="G48" s="56"/>
      <c r="H48" s="57"/>
    </row>
    <row r="49" spans="1:8" ht="12.75" customHeight="1" x14ac:dyDescent="0.2">
      <c r="A49" s="40" t="s">
        <v>18</v>
      </c>
      <c r="B49" s="8"/>
      <c r="C49" s="53">
        <v>105566</v>
      </c>
      <c r="D49" s="58" t="s">
        <v>7</v>
      </c>
      <c r="E49" s="55"/>
      <c r="F49" s="55"/>
      <c r="G49" s="56"/>
      <c r="H49" s="57"/>
    </row>
    <row r="50" spans="1:8" ht="12.75" customHeight="1" x14ac:dyDescent="0.2">
      <c r="A50" s="40" t="s">
        <v>19</v>
      </c>
      <c r="B50" s="59" t="s">
        <v>7</v>
      </c>
      <c r="C50" s="60">
        <v>222613</v>
      </c>
      <c r="D50" s="55"/>
      <c r="E50" s="55"/>
      <c r="F50" s="55"/>
      <c r="G50" s="56"/>
      <c r="H50" s="57"/>
    </row>
    <row r="51" spans="1:8" ht="15.75" customHeight="1" x14ac:dyDescent="0.25">
      <c r="A51" s="10" t="s">
        <v>20</v>
      </c>
      <c r="B51" s="55"/>
      <c r="C51" s="61">
        <f>C47+C48+C49+C50</f>
        <v>1634608</v>
      </c>
      <c r="D51" s="55"/>
      <c r="E51" s="55"/>
      <c r="F51" s="56"/>
      <c r="G51" s="56"/>
      <c r="H51" s="57"/>
    </row>
    <row r="52" spans="1:8" ht="12.75" customHeight="1" x14ac:dyDescent="0.2">
      <c r="A52" s="62"/>
      <c r="B52" s="56"/>
      <c r="C52" s="56"/>
      <c r="D52" s="56"/>
      <c r="E52" s="56"/>
      <c r="F52" s="56"/>
      <c r="G52" s="56"/>
      <c r="H52" s="57"/>
    </row>
    <row r="53" spans="1:8" ht="20.25" customHeight="1" x14ac:dyDescent="0.3">
      <c r="A53" s="63" t="s">
        <v>21</v>
      </c>
      <c r="B53" s="64"/>
      <c r="C53" s="64"/>
      <c r="D53" s="65"/>
      <c r="E53" s="65"/>
      <c r="F53" s="65"/>
      <c r="G53" s="65"/>
      <c r="H53" s="66"/>
    </row>
    <row r="54" spans="1:8" ht="14.25" customHeight="1" x14ac:dyDescent="0.3">
      <c r="A54" s="67"/>
      <c r="B54" s="68" t="s">
        <v>22</v>
      </c>
      <c r="C54" s="69"/>
      <c r="D54" s="65"/>
      <c r="E54" s="70">
        <f>F552+F553</f>
        <v>105459</v>
      </c>
      <c r="F54" s="68" t="s">
        <v>23</v>
      </c>
      <c r="G54" s="64"/>
      <c r="H54" s="66"/>
    </row>
    <row r="55" spans="1:8" ht="15" customHeight="1" x14ac:dyDescent="0.2">
      <c r="A55" s="71" t="s">
        <v>7</v>
      </c>
      <c r="B55" s="68" t="s">
        <v>24</v>
      </c>
      <c r="C55" s="69"/>
      <c r="D55" s="72"/>
      <c r="E55" s="73">
        <f>F559+F560+F561</f>
        <v>694332</v>
      </c>
      <c r="F55" s="74" t="s">
        <v>7</v>
      </c>
      <c r="H55" s="75"/>
    </row>
    <row r="56" spans="1:8" ht="12.75" customHeight="1" x14ac:dyDescent="0.2">
      <c r="A56" s="76"/>
      <c r="B56" s="65"/>
      <c r="C56" s="65"/>
      <c r="D56" s="65"/>
      <c r="E56" s="70">
        <f>SUM(E54:E55)</f>
        <v>799791</v>
      </c>
      <c r="G56" s="65"/>
      <c r="H56" s="47"/>
    </row>
    <row r="57" spans="1:8" ht="12.75" customHeight="1" x14ac:dyDescent="0.2">
      <c r="A57" s="76"/>
      <c r="B57" s="65"/>
      <c r="C57" s="65"/>
      <c r="D57" s="65"/>
      <c r="E57" s="77"/>
      <c r="G57" s="65"/>
      <c r="H57" s="47"/>
    </row>
    <row r="58" spans="1:8" ht="12.75" customHeight="1" x14ac:dyDescent="0.2">
      <c r="A58" s="46"/>
      <c r="H58" s="47"/>
    </row>
    <row r="59" spans="1:8" ht="12.75" customHeight="1" x14ac:dyDescent="0.2">
      <c r="A59" s="46"/>
      <c r="H59" s="47"/>
    </row>
    <row r="60" spans="1:8" ht="12.75" customHeight="1" x14ac:dyDescent="0.2">
      <c r="A60" s="78"/>
      <c r="B60" s="78"/>
      <c r="C60" s="78"/>
      <c r="D60" s="78"/>
      <c r="E60" s="78"/>
      <c r="F60" s="78"/>
      <c r="G60" s="78"/>
      <c r="H60" s="78"/>
    </row>
    <row r="61" spans="1:8" ht="12.75" customHeight="1" x14ac:dyDescent="0.2">
      <c r="A61" s="18"/>
      <c r="B61" s="18"/>
      <c r="C61" s="18"/>
      <c r="D61" s="18"/>
      <c r="E61" s="18"/>
      <c r="F61" s="18"/>
      <c r="G61" s="18"/>
      <c r="H61" s="18"/>
    </row>
    <row r="62" spans="1:8" ht="12.75" customHeight="1" x14ac:dyDescent="0.2">
      <c r="A62" s="18"/>
      <c r="B62" s="18"/>
      <c r="C62" s="18"/>
      <c r="D62" s="18"/>
      <c r="E62" s="18"/>
      <c r="F62" s="18"/>
      <c r="G62" s="18"/>
      <c r="H62" s="18"/>
    </row>
    <row r="63" spans="1:8" ht="12.75" customHeight="1" x14ac:dyDescent="0.2">
      <c r="A63" s="18"/>
      <c r="B63" s="17"/>
      <c r="C63" s="18"/>
      <c r="D63" s="18"/>
      <c r="E63" s="18"/>
      <c r="F63" s="18"/>
      <c r="G63" s="18"/>
      <c r="H63" s="18"/>
    </row>
    <row r="64" spans="1:8" ht="18.75" customHeight="1" thickBot="1" x14ac:dyDescent="0.25">
      <c r="A64" s="79"/>
      <c r="C64" s="80"/>
      <c r="D64" s="81"/>
      <c r="E64" s="81"/>
      <c r="F64" s="81"/>
      <c r="G64" s="81"/>
      <c r="H64" s="82"/>
    </row>
    <row r="65" spans="1:8" ht="15.75" customHeight="1" x14ac:dyDescent="0.25">
      <c r="A65" s="83" t="s">
        <v>25</v>
      </c>
      <c r="B65" s="84"/>
      <c r="C65" s="85"/>
      <c r="D65" s="86">
        <v>13529183</v>
      </c>
      <c r="E65" s="85"/>
      <c r="F65" s="85"/>
      <c r="G65" s="87"/>
      <c r="H65" s="88"/>
    </row>
    <row r="66" spans="1:8" ht="18" customHeight="1" x14ac:dyDescent="0.25">
      <c r="A66" s="89" t="s">
        <v>26</v>
      </c>
      <c r="B66" s="90"/>
      <c r="C66" s="18"/>
      <c r="D66" s="91">
        <f>F588</f>
        <v>14609192</v>
      </c>
      <c r="E66" s="92" t="s">
        <v>27</v>
      </c>
      <c r="F66" s="93"/>
      <c r="G66" s="94">
        <f>G588</f>
        <v>1080009</v>
      </c>
      <c r="H66" s="95">
        <f>G66/D588</f>
        <v>7.9828101962993628E-2</v>
      </c>
    </row>
    <row r="67" spans="1:8" ht="18.75" customHeight="1" thickBot="1" x14ac:dyDescent="0.3">
      <c r="A67" s="96"/>
      <c r="B67" s="97" t="s">
        <v>28</v>
      </c>
      <c r="D67" s="98"/>
      <c r="E67" s="98"/>
      <c r="F67" s="99"/>
      <c r="G67" s="100">
        <f>G95+G96</f>
        <v>1100364.9900000039</v>
      </c>
      <c r="H67" s="101">
        <f>G67/(D95+D96)</f>
        <v>0.10439795491106059</v>
      </c>
    </row>
    <row r="68" spans="1:8" ht="15.75" customHeight="1" x14ac:dyDescent="0.25">
      <c r="A68" s="83" t="s">
        <v>25</v>
      </c>
      <c r="B68" s="84"/>
      <c r="C68" s="85"/>
      <c r="D68" s="86">
        <f>D65</f>
        <v>13529183</v>
      </c>
      <c r="E68" s="85"/>
      <c r="F68" s="85"/>
      <c r="G68" s="85"/>
      <c r="H68" s="102"/>
    </row>
    <row r="69" spans="1:8" ht="18.75" customHeight="1" thickBot="1" x14ac:dyDescent="0.3">
      <c r="A69" s="103" t="s">
        <v>29</v>
      </c>
      <c r="B69" s="104"/>
      <c r="C69" s="105" t="s">
        <v>7</v>
      </c>
      <c r="D69" s="106">
        <f>E588</f>
        <v>13575876</v>
      </c>
      <c r="E69" s="97" t="s">
        <v>30</v>
      </c>
      <c r="F69" s="98"/>
      <c r="G69" s="107">
        <f>(D68-D69)</f>
        <v>-46693</v>
      </c>
      <c r="H69" s="108">
        <f>G69/D68</f>
        <v>-3.4512800957751848E-3</v>
      </c>
    </row>
    <row r="70" spans="1:8" ht="23.25" customHeight="1" x14ac:dyDescent="0.35">
      <c r="A70" s="109"/>
      <c r="B70" s="85"/>
      <c r="C70" s="85"/>
      <c r="D70" s="110" t="s">
        <v>31</v>
      </c>
      <c r="E70" s="111"/>
      <c r="F70" s="112">
        <f>D65*0.01</f>
        <v>135291.83000000002</v>
      </c>
      <c r="G70" s="113"/>
      <c r="H70" s="113"/>
    </row>
    <row r="71" spans="1:8" ht="23.25" customHeight="1" x14ac:dyDescent="0.35">
      <c r="A71" s="114"/>
      <c r="B71" s="18" t="s">
        <v>7</v>
      </c>
      <c r="C71" s="18"/>
      <c r="D71" s="115" t="s">
        <v>32</v>
      </c>
      <c r="E71" s="116"/>
      <c r="F71" s="117">
        <f>(D95+D96)*0.01</f>
        <v>105401.01009999998</v>
      </c>
      <c r="G71" s="118"/>
      <c r="H71" s="119"/>
    </row>
    <row r="72" spans="1:8" ht="23.25" customHeight="1" x14ac:dyDescent="0.35">
      <c r="A72" s="114"/>
      <c r="B72" s="18"/>
      <c r="C72" s="120"/>
      <c r="D72" s="120"/>
      <c r="E72" s="120"/>
      <c r="F72" s="121"/>
      <c r="G72" s="118"/>
      <c r="H72" s="119"/>
    </row>
    <row r="73" spans="1:8" ht="20.25" customHeight="1" x14ac:dyDescent="0.3">
      <c r="A73" s="122" t="s">
        <v>33</v>
      </c>
      <c r="B73" s="123"/>
      <c r="C73" s="123"/>
      <c r="D73" s="123"/>
      <c r="E73" s="123"/>
      <c r="F73" s="123"/>
      <c r="G73" s="123"/>
      <c r="H73" s="123"/>
    </row>
    <row r="74" spans="1:8" ht="20.25" customHeight="1" x14ac:dyDescent="0.3">
      <c r="A74" s="122" t="s">
        <v>34</v>
      </c>
      <c r="B74" s="123"/>
      <c r="C74" s="123"/>
      <c r="D74" s="123"/>
      <c r="E74" s="123"/>
      <c r="F74" s="123"/>
      <c r="G74" s="123"/>
      <c r="H74" s="123"/>
    </row>
    <row r="75" spans="1:8" ht="12.75" customHeight="1" x14ac:dyDescent="0.2">
      <c r="A75" s="34"/>
      <c r="B75" s="34"/>
      <c r="C75" s="124" t="s">
        <v>35</v>
      </c>
      <c r="D75" s="125" t="s">
        <v>36</v>
      </c>
      <c r="E75" s="125" t="s">
        <v>36</v>
      </c>
      <c r="F75" s="125" t="s">
        <v>37</v>
      </c>
      <c r="G75" s="126" t="s">
        <v>38</v>
      </c>
      <c r="H75" s="126" t="s">
        <v>39</v>
      </c>
    </row>
    <row r="76" spans="1:8" ht="12.75" customHeight="1" x14ac:dyDescent="0.2">
      <c r="A76" s="127" t="s">
        <v>40</v>
      </c>
      <c r="B76" s="127" t="s">
        <v>41</v>
      </c>
      <c r="C76" s="128" t="s">
        <v>42</v>
      </c>
      <c r="D76" s="126" t="s">
        <v>43</v>
      </c>
      <c r="E76" s="126" t="s">
        <v>44</v>
      </c>
      <c r="F76" s="126" t="s">
        <v>45</v>
      </c>
      <c r="G76" s="126" t="s">
        <v>46</v>
      </c>
      <c r="H76" s="126" t="s">
        <v>46</v>
      </c>
    </row>
    <row r="77" spans="1:8" ht="12.75" customHeight="1" x14ac:dyDescent="0.2">
      <c r="A77" s="34"/>
      <c r="B77" s="129" t="s">
        <v>47</v>
      </c>
      <c r="C77" s="2"/>
      <c r="D77" s="16"/>
      <c r="E77" s="16"/>
      <c r="F77" s="130" t="s">
        <v>7</v>
      </c>
      <c r="G77" s="131" t="s">
        <v>7</v>
      </c>
      <c r="H77" s="16"/>
    </row>
    <row r="78" spans="1:8" ht="12.75" customHeight="1" x14ac:dyDescent="0.2">
      <c r="A78" s="127" t="s">
        <v>48</v>
      </c>
      <c r="B78" s="132" t="s">
        <v>49</v>
      </c>
      <c r="C78" s="133">
        <v>1098614</v>
      </c>
      <c r="D78" s="134">
        <v>641581.99000000209</v>
      </c>
      <c r="E78" s="135">
        <f>C99-C588</f>
        <v>1201081.9999999981</v>
      </c>
      <c r="F78" s="136">
        <f>(E99-E588)-100000</f>
        <v>543225.99999999814</v>
      </c>
      <c r="G78" s="137">
        <f t="shared" ref="G78:G96" si="1">F78-D78</f>
        <v>-98355.990000003949</v>
      </c>
      <c r="H78" s="138" t="s">
        <v>50</v>
      </c>
    </row>
    <row r="79" spans="1:8" ht="12.75" customHeight="1" x14ac:dyDescent="0.2">
      <c r="A79" s="139"/>
      <c r="B79" s="129" t="s">
        <v>51</v>
      </c>
      <c r="C79" s="140"/>
      <c r="D79" s="141"/>
      <c r="E79" s="142"/>
      <c r="F79" s="143"/>
      <c r="G79" s="137">
        <f t="shared" si="1"/>
        <v>0</v>
      </c>
      <c r="H79" s="144"/>
    </row>
    <row r="80" spans="1:8" ht="12.75" customHeight="1" x14ac:dyDescent="0.2">
      <c r="A80" s="139"/>
      <c r="B80" s="145" t="s">
        <v>52</v>
      </c>
      <c r="C80" s="146">
        <v>0</v>
      </c>
      <c r="D80" s="146">
        <v>0</v>
      </c>
      <c r="E80" s="134">
        <v>0</v>
      </c>
      <c r="F80" s="134">
        <v>0</v>
      </c>
      <c r="G80" s="137">
        <f t="shared" si="1"/>
        <v>0</v>
      </c>
      <c r="H80" s="6" t="s">
        <v>7</v>
      </c>
    </row>
    <row r="81" spans="1:8" ht="12.75" customHeight="1" x14ac:dyDescent="0.2">
      <c r="A81" s="34"/>
      <c r="B81" s="147" t="s">
        <v>53</v>
      </c>
      <c r="C81" s="142">
        <v>1626800.46</v>
      </c>
      <c r="D81" s="140">
        <v>1512000</v>
      </c>
      <c r="E81" s="134">
        <v>1575000</v>
      </c>
      <c r="F81" s="134">
        <v>1575000</v>
      </c>
      <c r="G81" s="137">
        <f t="shared" si="1"/>
        <v>63000</v>
      </c>
      <c r="H81" s="144" t="s">
        <v>7</v>
      </c>
    </row>
    <row r="82" spans="1:8" ht="12.75" customHeight="1" x14ac:dyDescent="0.2">
      <c r="A82" s="34"/>
      <c r="B82" s="147" t="s">
        <v>54</v>
      </c>
      <c r="C82" s="142">
        <v>0</v>
      </c>
      <c r="D82" s="142">
        <v>0</v>
      </c>
      <c r="E82" s="134">
        <v>0</v>
      </c>
      <c r="F82" s="134">
        <v>0</v>
      </c>
      <c r="G82" s="137">
        <f t="shared" si="1"/>
        <v>0</v>
      </c>
      <c r="H82" s="148" t="s">
        <v>7</v>
      </c>
    </row>
    <row r="83" spans="1:8" ht="12.75" customHeight="1" x14ac:dyDescent="0.2">
      <c r="A83" s="34"/>
      <c r="B83" s="147" t="s">
        <v>55</v>
      </c>
      <c r="C83" s="142">
        <v>39799.5</v>
      </c>
      <c r="D83" s="142">
        <v>25000</v>
      </c>
      <c r="E83" s="134">
        <v>50000</v>
      </c>
      <c r="F83" s="134">
        <v>35000</v>
      </c>
      <c r="G83" s="137">
        <f t="shared" si="1"/>
        <v>10000</v>
      </c>
      <c r="H83" s="144" t="s">
        <v>7</v>
      </c>
    </row>
    <row r="84" spans="1:8" ht="12.75" customHeight="1" x14ac:dyDescent="0.2">
      <c r="A84" s="34"/>
      <c r="B84" s="145" t="s">
        <v>56</v>
      </c>
      <c r="C84" s="142">
        <v>880</v>
      </c>
      <c r="D84" s="142">
        <v>0</v>
      </c>
      <c r="E84" s="134">
        <v>0</v>
      </c>
      <c r="F84" s="134">
        <v>0</v>
      </c>
      <c r="G84" s="137">
        <f t="shared" si="1"/>
        <v>0</v>
      </c>
      <c r="H84" s="144" t="s">
        <v>7</v>
      </c>
    </row>
    <row r="85" spans="1:8" ht="12.75" customHeight="1" x14ac:dyDescent="0.2">
      <c r="A85" s="34"/>
      <c r="B85" s="149" t="s">
        <v>57</v>
      </c>
      <c r="C85" s="141">
        <v>3000</v>
      </c>
      <c r="D85" s="142">
        <v>0</v>
      </c>
      <c r="E85" s="134">
        <v>3000</v>
      </c>
      <c r="F85" s="134">
        <v>0</v>
      </c>
      <c r="G85" s="137">
        <f t="shared" si="1"/>
        <v>0</v>
      </c>
      <c r="H85" s="144"/>
    </row>
    <row r="86" spans="1:8" ht="12.75" customHeight="1" x14ac:dyDescent="0.2">
      <c r="A86" s="150"/>
      <c r="B86" s="151" t="s">
        <v>58</v>
      </c>
      <c r="C86" s="136">
        <v>12662.76</v>
      </c>
      <c r="D86" s="134">
        <v>14000</v>
      </c>
      <c r="E86" s="134">
        <v>12000</v>
      </c>
      <c r="F86" s="134">
        <v>14000</v>
      </c>
      <c r="G86" s="137">
        <f t="shared" si="1"/>
        <v>0</v>
      </c>
      <c r="H86" s="144">
        <f t="shared" ref="H86:H91" si="2">(F86-D86)/D86*100</f>
        <v>0</v>
      </c>
    </row>
    <row r="87" spans="1:8" ht="12.75" customHeight="1" x14ac:dyDescent="0.2">
      <c r="A87" s="34"/>
      <c r="B87" s="152" t="s">
        <v>59</v>
      </c>
      <c r="C87" s="140">
        <v>6989</v>
      </c>
      <c r="D87" s="142">
        <v>14000</v>
      </c>
      <c r="E87" s="134">
        <v>12000</v>
      </c>
      <c r="F87" s="134">
        <v>14000</v>
      </c>
      <c r="G87" s="137">
        <f t="shared" si="1"/>
        <v>0</v>
      </c>
      <c r="H87" s="144">
        <f t="shared" si="2"/>
        <v>0</v>
      </c>
    </row>
    <row r="88" spans="1:8" ht="12.75" customHeight="1" x14ac:dyDescent="0.2">
      <c r="A88" s="34"/>
      <c r="B88" s="145" t="s">
        <v>60</v>
      </c>
      <c r="C88" s="142">
        <v>7500</v>
      </c>
      <c r="D88" s="142">
        <v>7500</v>
      </c>
      <c r="E88" s="134">
        <v>7500</v>
      </c>
      <c r="F88" s="134">
        <v>7500</v>
      </c>
      <c r="G88" s="137">
        <f t="shared" si="1"/>
        <v>0</v>
      </c>
      <c r="H88" s="144">
        <f t="shared" si="2"/>
        <v>0</v>
      </c>
    </row>
    <row r="89" spans="1:8" ht="12.75" customHeight="1" x14ac:dyDescent="0.2">
      <c r="A89" s="34"/>
      <c r="B89" s="145" t="s">
        <v>61</v>
      </c>
      <c r="C89" s="142">
        <v>66070.14</v>
      </c>
      <c r="D89" s="142">
        <v>5000</v>
      </c>
      <c r="E89" s="134">
        <v>40000</v>
      </c>
      <c r="F89" s="134">
        <v>20000</v>
      </c>
      <c r="G89" s="137">
        <f t="shared" si="1"/>
        <v>15000</v>
      </c>
      <c r="H89" s="144">
        <f t="shared" si="2"/>
        <v>300</v>
      </c>
    </row>
    <row r="90" spans="1:8" ht="12.75" customHeight="1" x14ac:dyDescent="0.2">
      <c r="A90" s="34"/>
      <c r="B90" s="145" t="s">
        <v>62</v>
      </c>
      <c r="C90" s="142">
        <v>30480.21</v>
      </c>
      <c r="D90" s="142">
        <v>30000</v>
      </c>
      <c r="E90" s="134">
        <v>30000</v>
      </c>
      <c r="F90" s="134">
        <v>30000</v>
      </c>
      <c r="G90" s="137">
        <f t="shared" si="1"/>
        <v>0</v>
      </c>
      <c r="H90" s="144">
        <f t="shared" si="2"/>
        <v>0</v>
      </c>
    </row>
    <row r="91" spans="1:8" ht="12.75" customHeight="1" x14ac:dyDescent="0.2">
      <c r="A91" s="127" t="s">
        <v>63</v>
      </c>
      <c r="B91" s="145" t="s">
        <v>64</v>
      </c>
      <c r="C91" s="142">
        <v>758348.15</v>
      </c>
      <c r="D91" s="142">
        <v>735000</v>
      </c>
      <c r="E91" s="134">
        <v>743419</v>
      </c>
      <c r="F91" s="153">
        <v>725000</v>
      </c>
      <c r="G91" s="137">
        <f t="shared" si="1"/>
        <v>-10000</v>
      </c>
      <c r="H91" s="144">
        <f t="shared" si="2"/>
        <v>-1.3605442176870748</v>
      </c>
    </row>
    <row r="92" spans="1:8" ht="12.75" customHeight="1" x14ac:dyDescent="0.2">
      <c r="A92" s="139"/>
      <c r="B92" s="145" t="s">
        <v>65</v>
      </c>
      <c r="C92" s="142">
        <v>0</v>
      </c>
      <c r="D92" s="142">
        <v>0</v>
      </c>
      <c r="E92" s="134">
        <v>0</v>
      </c>
      <c r="F92" s="134">
        <v>0</v>
      </c>
      <c r="G92" s="137">
        <f t="shared" si="1"/>
        <v>0</v>
      </c>
      <c r="H92" s="144" t="s">
        <v>7</v>
      </c>
    </row>
    <row r="93" spans="1:8" ht="12.75" customHeight="1" x14ac:dyDescent="0.2">
      <c r="A93" s="139"/>
      <c r="B93" s="145" t="s">
        <v>66</v>
      </c>
      <c r="C93" s="142">
        <v>9000</v>
      </c>
      <c r="D93" s="142">
        <v>5000</v>
      </c>
      <c r="E93" s="134">
        <v>5000</v>
      </c>
      <c r="F93" s="134">
        <v>5000</v>
      </c>
      <c r="G93" s="137">
        <f t="shared" si="1"/>
        <v>0</v>
      </c>
      <c r="H93" s="144" t="s">
        <v>7</v>
      </c>
    </row>
    <row r="94" spans="1:8" ht="12.75" customHeight="1" x14ac:dyDescent="0.2">
      <c r="A94" s="139"/>
      <c r="B94" s="129" t="s">
        <v>67</v>
      </c>
      <c r="C94" s="142"/>
      <c r="D94" s="142">
        <v>0</v>
      </c>
      <c r="E94" s="134">
        <v>0</v>
      </c>
      <c r="F94" s="134">
        <v>0</v>
      </c>
      <c r="G94" s="137">
        <f t="shared" si="1"/>
        <v>0</v>
      </c>
      <c r="H94" s="144"/>
    </row>
    <row r="95" spans="1:8" ht="12.75" customHeight="1" x14ac:dyDescent="0.2">
      <c r="A95" s="34"/>
      <c r="B95" s="145" t="s">
        <v>68</v>
      </c>
      <c r="C95" s="154">
        <v>9527977</v>
      </c>
      <c r="D95" s="155">
        <v>10396557.009999998</v>
      </c>
      <c r="E95" s="156">
        <v>10396557</v>
      </c>
      <c r="F95" s="136">
        <f>F588-F78-F80-F81-F82-F83-F84-F85-F86-F87-F88-F89-F90-F96-F91-F92-F93</f>
        <v>11490466.000000002</v>
      </c>
      <c r="G95" s="137">
        <f t="shared" si="1"/>
        <v>1093908.9900000039</v>
      </c>
      <c r="H95" s="144">
        <f>(F95-D95)/D95*100</f>
        <v>10.521838998697552</v>
      </c>
    </row>
    <row r="96" spans="1:8" ht="12.75" customHeight="1" x14ac:dyDescent="0.2">
      <c r="A96" s="34"/>
      <c r="B96" s="157" t="s">
        <v>69</v>
      </c>
      <c r="C96" s="158">
        <v>143544</v>
      </c>
      <c r="D96" s="159">
        <v>143544</v>
      </c>
      <c r="E96" s="160">
        <v>143544</v>
      </c>
      <c r="F96" s="161">
        <v>150000</v>
      </c>
      <c r="G96" s="137">
        <f t="shared" si="1"/>
        <v>6456</v>
      </c>
      <c r="H96" s="144">
        <f>(F96-D96)/D96*100</f>
        <v>4.4975756562447753</v>
      </c>
    </row>
    <row r="97" spans="1:8" ht="12.75" customHeight="1" x14ac:dyDescent="0.2">
      <c r="A97" s="162"/>
      <c r="B97" s="163" t="s">
        <v>70</v>
      </c>
      <c r="C97" s="164" t="s">
        <v>71</v>
      </c>
      <c r="D97" s="165"/>
      <c r="E97" s="165"/>
      <c r="F97" s="166">
        <f>F95+F96</f>
        <v>11640466.000000002</v>
      </c>
      <c r="G97" s="167"/>
    </row>
    <row r="98" spans="1:8" ht="12.75" customHeight="1" x14ac:dyDescent="0.2">
      <c r="A98" s="34"/>
      <c r="B98" s="168" t="s">
        <v>72</v>
      </c>
      <c r="C98" s="169"/>
      <c r="D98" s="169"/>
      <c r="E98" s="169"/>
      <c r="F98" s="169"/>
      <c r="G98" s="34"/>
      <c r="H98" s="170">
        <f>(F97-D95-D96)/(D95+D96)</f>
        <v>0.10439795491106059</v>
      </c>
    </row>
    <row r="99" spans="1:8" ht="12.75" customHeight="1" x14ac:dyDescent="0.2">
      <c r="A99" s="139"/>
      <c r="B99" s="127" t="s">
        <v>73</v>
      </c>
      <c r="C99" s="171">
        <f>SUM(C78:C96)</f>
        <v>13331665.219999999</v>
      </c>
      <c r="D99" s="171">
        <f t="shared" ref="D99:G99" si="3">SUM(D78:D96)</f>
        <v>13529183</v>
      </c>
      <c r="E99" s="171">
        <f t="shared" si="3"/>
        <v>14219101.999999998</v>
      </c>
      <c r="F99" s="171">
        <f t="shared" si="3"/>
        <v>14609192</v>
      </c>
      <c r="G99" s="171">
        <f t="shared" si="3"/>
        <v>1080009</v>
      </c>
      <c r="H99" s="144">
        <f>(F99-D99)/D99*100</f>
        <v>7.9828101962993632</v>
      </c>
    </row>
    <row r="100" spans="1:8" ht="12.75" customHeight="1" x14ac:dyDescent="0.2">
      <c r="A100" s="34"/>
      <c r="B100" s="34"/>
      <c r="C100" s="154"/>
      <c r="D100" s="172"/>
      <c r="E100" s="34"/>
      <c r="F100" s="172"/>
      <c r="G100" s="34"/>
      <c r="H100" s="145" t="s">
        <v>7</v>
      </c>
    </row>
    <row r="101" spans="1:8" ht="12.75" customHeight="1" x14ac:dyDescent="0.2">
      <c r="A101" s="173" t="s">
        <v>74</v>
      </c>
      <c r="B101" s="16"/>
      <c r="C101" s="142"/>
      <c r="D101" s="174"/>
      <c r="E101" s="16"/>
      <c r="F101" s="174"/>
      <c r="G101" s="131" t="s">
        <v>7</v>
      </c>
      <c r="H101" s="131" t="s">
        <v>7</v>
      </c>
    </row>
    <row r="102" spans="1:8" ht="12.75" customHeight="1" x14ac:dyDescent="0.2">
      <c r="A102" s="127" t="s">
        <v>75</v>
      </c>
      <c r="B102" s="16"/>
      <c r="C102" s="124" t="s">
        <v>35</v>
      </c>
      <c r="D102" s="125" t="s">
        <v>36</v>
      </c>
      <c r="E102" s="125" t="s">
        <v>36</v>
      </c>
      <c r="F102" s="125" t="s">
        <v>37</v>
      </c>
      <c r="G102" s="126" t="s">
        <v>38</v>
      </c>
      <c r="H102" s="126" t="s">
        <v>39</v>
      </c>
    </row>
    <row r="103" spans="1:8" ht="12.75" customHeight="1" x14ac:dyDescent="0.2">
      <c r="A103" s="139"/>
      <c r="B103" s="16"/>
      <c r="C103" s="128" t="s">
        <v>76</v>
      </c>
      <c r="D103" s="126" t="s">
        <v>43</v>
      </c>
      <c r="E103" s="126" t="s">
        <v>44</v>
      </c>
      <c r="F103" s="126" t="s">
        <v>45</v>
      </c>
      <c r="G103" s="126" t="s">
        <v>46</v>
      </c>
      <c r="H103" s="126" t="s">
        <v>46</v>
      </c>
    </row>
    <row r="104" spans="1:8" ht="12.75" customHeight="1" x14ac:dyDescent="0.2">
      <c r="A104" s="127" t="s">
        <v>77</v>
      </c>
      <c r="B104" s="16"/>
      <c r="C104" s="142">
        <v>2739613.68</v>
      </c>
      <c r="D104" s="142">
        <v>2986227</v>
      </c>
      <c r="E104" s="142">
        <v>3047255</v>
      </c>
      <c r="F104" s="175">
        <v>3342722</v>
      </c>
      <c r="G104" s="176">
        <f t="shared" ref="G104:G121" si="4">F104-D104</f>
        <v>356495</v>
      </c>
      <c r="H104" s="177"/>
    </row>
    <row r="105" spans="1:8" ht="12.75" customHeight="1" x14ac:dyDescent="0.2">
      <c r="A105" s="127" t="s">
        <v>78</v>
      </c>
      <c r="B105" s="16"/>
      <c r="C105" s="142">
        <v>161199.31</v>
      </c>
      <c r="D105" s="142">
        <v>174944</v>
      </c>
      <c r="E105" s="142">
        <v>168308</v>
      </c>
      <c r="F105" s="175">
        <v>145188</v>
      </c>
      <c r="G105" s="176">
        <f t="shared" si="4"/>
        <v>-29756</v>
      </c>
      <c r="H105" s="178"/>
    </row>
    <row r="106" spans="1:8" ht="12.75" customHeight="1" x14ac:dyDescent="0.2">
      <c r="A106" s="178" t="s">
        <v>79</v>
      </c>
      <c r="B106" s="16"/>
      <c r="C106" s="142">
        <v>0</v>
      </c>
      <c r="D106" s="142">
        <v>30344</v>
      </c>
      <c r="E106" s="142">
        <v>25321</v>
      </c>
      <c r="F106" s="142">
        <v>27215</v>
      </c>
      <c r="G106" s="176">
        <f t="shared" si="4"/>
        <v>-3129</v>
      </c>
      <c r="H106" s="178"/>
    </row>
    <row r="107" spans="1:8" ht="12.75" customHeight="1" x14ac:dyDescent="0.2">
      <c r="A107" s="178" t="s">
        <v>80</v>
      </c>
      <c r="B107" s="16"/>
      <c r="C107" s="142">
        <v>74132.38</v>
      </c>
      <c r="D107" s="142">
        <v>30000</v>
      </c>
      <c r="E107" s="142">
        <v>40000</v>
      </c>
      <c r="F107" s="142">
        <v>40000</v>
      </c>
      <c r="G107" s="176">
        <f t="shared" si="4"/>
        <v>10000</v>
      </c>
      <c r="H107" s="179">
        <f t="shared" ref="H107:H117" si="5">(F107-D107)/D107*100</f>
        <v>33.333333333333329</v>
      </c>
    </row>
    <row r="108" spans="1:8" ht="12.75" customHeight="1" x14ac:dyDescent="0.2">
      <c r="A108" s="178" t="s">
        <v>81</v>
      </c>
      <c r="B108" s="16"/>
      <c r="C108" s="142">
        <v>45852</v>
      </c>
      <c r="D108" s="142">
        <v>53763</v>
      </c>
      <c r="E108" s="142">
        <v>53024</v>
      </c>
      <c r="F108" s="142">
        <v>56465</v>
      </c>
      <c r="G108" s="176">
        <f t="shared" si="4"/>
        <v>2702</v>
      </c>
      <c r="H108" s="179">
        <f t="shared" si="5"/>
        <v>5.0257612112419325</v>
      </c>
    </row>
    <row r="109" spans="1:8" ht="12.75" customHeight="1" x14ac:dyDescent="0.2">
      <c r="A109" s="178" t="s">
        <v>82</v>
      </c>
      <c r="B109" s="16"/>
      <c r="C109" s="142">
        <v>146483.49</v>
      </c>
      <c r="D109" s="142">
        <v>176785</v>
      </c>
      <c r="E109" s="142">
        <v>180400</v>
      </c>
      <c r="F109" s="142">
        <v>197889</v>
      </c>
      <c r="G109" s="176">
        <f t="shared" si="4"/>
        <v>21104</v>
      </c>
      <c r="H109" s="179">
        <f t="shared" si="5"/>
        <v>11.937664394603614</v>
      </c>
    </row>
    <row r="110" spans="1:8" ht="12.75" customHeight="1" x14ac:dyDescent="0.2">
      <c r="A110" s="178" t="s">
        <v>83</v>
      </c>
      <c r="B110" s="16"/>
      <c r="C110" s="142">
        <v>8851.2800000000007</v>
      </c>
      <c r="D110" s="142">
        <v>10357</v>
      </c>
      <c r="E110" s="142">
        <v>9965</v>
      </c>
      <c r="F110" s="142">
        <v>8595</v>
      </c>
      <c r="G110" s="176">
        <f t="shared" si="4"/>
        <v>-1762</v>
      </c>
      <c r="H110" s="179">
        <f t="shared" si="5"/>
        <v>-17.012648450323454</v>
      </c>
    </row>
    <row r="111" spans="1:8" ht="12.75" customHeight="1" x14ac:dyDescent="0.2">
      <c r="A111" s="178" t="s">
        <v>84</v>
      </c>
      <c r="B111" s="16"/>
      <c r="C111" s="142">
        <v>0</v>
      </c>
      <c r="D111" s="142">
        <v>1796</v>
      </c>
      <c r="E111" s="142">
        <v>1499</v>
      </c>
      <c r="F111" s="142">
        <v>1611</v>
      </c>
      <c r="G111" s="176">
        <f t="shared" si="4"/>
        <v>-185</v>
      </c>
      <c r="H111" s="179">
        <f t="shared" si="5"/>
        <v>-10.300668151447661</v>
      </c>
    </row>
    <row r="112" spans="1:8" ht="12.75" customHeight="1" x14ac:dyDescent="0.2">
      <c r="A112" s="178" t="s">
        <v>85</v>
      </c>
      <c r="B112" s="16"/>
      <c r="C112" s="142">
        <v>2533.09</v>
      </c>
      <c r="D112" s="142">
        <v>3183</v>
      </c>
      <c r="E112" s="142">
        <v>3139</v>
      </c>
      <c r="F112" s="142">
        <v>3343</v>
      </c>
      <c r="G112" s="176">
        <f t="shared" si="4"/>
        <v>160</v>
      </c>
      <c r="H112" s="179">
        <f t="shared" si="5"/>
        <v>5.0267043669494189</v>
      </c>
    </row>
    <row r="113" spans="1:8" ht="12.75" customHeight="1" x14ac:dyDescent="0.2">
      <c r="A113" s="178" t="s">
        <v>86</v>
      </c>
      <c r="B113" s="16"/>
      <c r="C113" s="142">
        <v>4132.1499999999996</v>
      </c>
      <c r="D113" s="142">
        <v>2000</v>
      </c>
      <c r="E113" s="142">
        <v>2800</v>
      </c>
      <c r="F113" s="142">
        <v>2800</v>
      </c>
      <c r="G113" s="176">
        <f t="shared" si="4"/>
        <v>800</v>
      </c>
      <c r="H113" s="179">
        <f t="shared" si="5"/>
        <v>40</v>
      </c>
    </row>
    <row r="114" spans="1:8" ht="12.75" customHeight="1" x14ac:dyDescent="0.2">
      <c r="A114" s="178" t="s">
        <v>87</v>
      </c>
      <c r="B114" s="16"/>
      <c r="C114" s="142">
        <v>4485.87</v>
      </c>
      <c r="D114" s="142">
        <v>0</v>
      </c>
      <c r="E114" s="142">
        <v>0</v>
      </c>
      <c r="F114" s="142">
        <v>0</v>
      </c>
      <c r="G114" s="176">
        <f t="shared" si="4"/>
        <v>0</v>
      </c>
      <c r="H114" s="179" t="e">
        <f t="shared" si="5"/>
        <v>#DIV/0!</v>
      </c>
    </row>
    <row r="115" spans="1:8" ht="12.75" customHeight="1" x14ac:dyDescent="0.2">
      <c r="A115" s="178" t="s">
        <v>88</v>
      </c>
      <c r="B115" s="16"/>
      <c r="C115" s="142">
        <v>46303.03</v>
      </c>
      <c r="D115" s="142">
        <v>50000</v>
      </c>
      <c r="E115" s="142">
        <v>50000</v>
      </c>
      <c r="F115" s="142">
        <v>50000</v>
      </c>
      <c r="G115" s="176">
        <f t="shared" si="4"/>
        <v>0</v>
      </c>
      <c r="H115" s="179">
        <f t="shared" si="5"/>
        <v>0</v>
      </c>
    </row>
    <row r="116" spans="1:8" ht="12.75" customHeight="1" x14ac:dyDescent="0.2">
      <c r="A116" s="178" t="s">
        <v>89</v>
      </c>
      <c r="B116" s="16"/>
      <c r="C116" s="142">
        <v>8150.91</v>
      </c>
      <c r="D116" s="142">
        <v>5000</v>
      </c>
      <c r="E116" s="142">
        <v>3000</v>
      </c>
      <c r="F116" s="142">
        <v>5000</v>
      </c>
      <c r="G116" s="176">
        <f t="shared" si="4"/>
        <v>0</v>
      </c>
      <c r="H116" s="179">
        <f t="shared" si="5"/>
        <v>0</v>
      </c>
    </row>
    <row r="117" spans="1:8" ht="12.75" customHeight="1" x14ac:dyDescent="0.2">
      <c r="A117" s="178" t="s">
        <v>90</v>
      </c>
      <c r="B117" s="16"/>
      <c r="C117" s="142">
        <v>45940.46</v>
      </c>
      <c r="D117" s="142">
        <v>53000</v>
      </c>
      <c r="E117" s="142">
        <v>48000</v>
      </c>
      <c r="F117" s="142">
        <v>53000</v>
      </c>
      <c r="G117" s="176">
        <f t="shared" si="4"/>
        <v>0</v>
      </c>
      <c r="H117" s="179">
        <f t="shared" si="5"/>
        <v>0</v>
      </c>
    </row>
    <row r="118" spans="1:8" ht="12.75" customHeight="1" x14ac:dyDescent="0.2">
      <c r="A118" s="178" t="s">
        <v>91</v>
      </c>
      <c r="B118" s="16"/>
      <c r="C118" s="142">
        <v>632146.05000000005</v>
      </c>
      <c r="D118" s="142">
        <v>690745</v>
      </c>
      <c r="E118" s="142">
        <v>706389</v>
      </c>
      <c r="F118" s="142">
        <v>800561</v>
      </c>
      <c r="G118" s="176">
        <f t="shared" si="4"/>
        <v>109816</v>
      </c>
      <c r="H118" s="180" t="s">
        <v>92</v>
      </c>
    </row>
    <row r="119" spans="1:8" ht="12.75" customHeight="1" x14ac:dyDescent="0.2">
      <c r="A119" s="178" t="s">
        <v>93</v>
      </c>
      <c r="B119" s="16"/>
      <c r="C119" s="142">
        <v>57370.12</v>
      </c>
      <c r="D119" s="142">
        <v>66444</v>
      </c>
      <c r="E119" s="142">
        <v>63575</v>
      </c>
      <c r="F119" s="142">
        <v>60624</v>
      </c>
      <c r="G119" s="176">
        <f t="shared" si="4"/>
        <v>-5820</v>
      </c>
      <c r="H119" s="179">
        <f>(F119-D119)/D119*100</f>
        <v>-8.7592559147552826</v>
      </c>
    </row>
    <row r="120" spans="1:8" ht="12.75" customHeight="1" x14ac:dyDescent="0.2">
      <c r="A120" s="178" t="s">
        <v>94</v>
      </c>
      <c r="B120" s="16"/>
      <c r="C120" s="142">
        <v>0</v>
      </c>
      <c r="D120" s="142">
        <v>9900</v>
      </c>
      <c r="E120" s="142">
        <v>9536</v>
      </c>
      <c r="F120" s="142">
        <v>10490</v>
      </c>
      <c r="G120" s="176">
        <f t="shared" si="4"/>
        <v>590</v>
      </c>
      <c r="H120" s="179">
        <f>(F120-D120)/D120*100</f>
        <v>5.9595959595959602</v>
      </c>
    </row>
    <row r="121" spans="1:8" ht="12.75" customHeight="1" x14ac:dyDescent="0.2">
      <c r="A121" s="178" t="s">
        <v>95</v>
      </c>
      <c r="B121" s="16"/>
      <c r="C121" s="142">
        <v>31502.54</v>
      </c>
      <c r="D121" s="142">
        <v>57000</v>
      </c>
      <c r="E121" s="175">
        <v>57000</v>
      </c>
      <c r="F121" s="175">
        <v>57000</v>
      </c>
      <c r="G121" s="176">
        <f t="shared" si="4"/>
        <v>0</v>
      </c>
      <c r="H121" s="179">
        <f>(F121-D121)/D121*100</f>
        <v>0</v>
      </c>
    </row>
    <row r="122" spans="1:8" ht="12.75" customHeight="1" x14ac:dyDescent="0.2">
      <c r="A122" s="34"/>
      <c r="B122" s="178" t="s">
        <v>96</v>
      </c>
      <c r="C122" s="181">
        <f>SUM(C104:C121)</f>
        <v>4008696.3600000003</v>
      </c>
      <c r="D122" s="181">
        <f>SUM(D104:D121)</f>
        <v>4401488</v>
      </c>
      <c r="E122" s="181">
        <f>SUM(E104:E121)</f>
        <v>4469211</v>
      </c>
      <c r="F122" s="181">
        <f>SUM(F104:F121)</f>
        <v>4862503</v>
      </c>
      <c r="G122" s="181">
        <f>SUM(G104:G121)</f>
        <v>461015</v>
      </c>
      <c r="H122" s="179">
        <f>(F122-D122)/D122*100</f>
        <v>10.474071495821413</v>
      </c>
    </row>
    <row r="123" spans="1:8" ht="12.75" customHeight="1" x14ac:dyDescent="0.2">
      <c r="A123" s="34"/>
      <c r="B123" s="182"/>
      <c r="C123" s="181"/>
      <c r="D123" s="181"/>
      <c r="E123" s="181"/>
      <c r="F123" s="181"/>
      <c r="G123" s="181"/>
      <c r="H123" s="179"/>
    </row>
    <row r="124" spans="1:8" ht="12.75" customHeight="1" x14ac:dyDescent="0.2">
      <c r="A124" s="127" t="s">
        <v>97</v>
      </c>
      <c r="B124" s="131" t="s">
        <v>98</v>
      </c>
      <c r="C124" s="142">
        <v>13223.2</v>
      </c>
      <c r="D124" s="142">
        <v>10000</v>
      </c>
      <c r="E124" s="142">
        <v>10000</v>
      </c>
      <c r="F124" s="142">
        <v>0</v>
      </c>
      <c r="G124" s="176">
        <f t="shared" ref="G124:G129" si="6">F124-D124</f>
        <v>-10000</v>
      </c>
      <c r="H124" s="131"/>
    </row>
    <row r="125" spans="1:8" ht="12.75" customHeight="1" x14ac:dyDescent="0.2">
      <c r="A125" s="34"/>
      <c r="B125" s="131" t="s">
        <v>99</v>
      </c>
      <c r="C125" s="142">
        <v>0</v>
      </c>
      <c r="D125" s="142">
        <v>0</v>
      </c>
      <c r="E125" s="142">
        <v>0</v>
      </c>
      <c r="F125" s="142">
        <v>0</v>
      </c>
      <c r="G125" s="176">
        <f t="shared" si="6"/>
        <v>0</v>
      </c>
      <c r="H125" s="131" t="s">
        <v>7</v>
      </c>
    </row>
    <row r="126" spans="1:8" ht="12.75" customHeight="1" x14ac:dyDescent="0.2">
      <c r="A126" s="34"/>
      <c r="B126" s="131" t="s">
        <v>100</v>
      </c>
      <c r="C126" s="142">
        <v>3711.59</v>
      </c>
      <c r="D126" s="142">
        <v>4000</v>
      </c>
      <c r="E126" s="142">
        <v>4000</v>
      </c>
      <c r="F126" s="142">
        <v>0</v>
      </c>
      <c r="G126" s="176">
        <f t="shared" si="6"/>
        <v>-4000</v>
      </c>
      <c r="H126" s="131" t="s">
        <v>7</v>
      </c>
    </row>
    <row r="127" spans="1:8" ht="12.75" customHeight="1" x14ac:dyDescent="0.2">
      <c r="A127" s="34"/>
      <c r="B127" s="131" t="s">
        <v>101</v>
      </c>
      <c r="C127" s="142">
        <v>0</v>
      </c>
      <c r="D127" s="142">
        <v>0</v>
      </c>
      <c r="E127" s="142">
        <v>0</v>
      </c>
      <c r="F127" s="142">
        <v>0</v>
      </c>
      <c r="G127" s="176">
        <f t="shared" si="6"/>
        <v>0</v>
      </c>
      <c r="H127" s="131" t="s">
        <v>7</v>
      </c>
    </row>
    <row r="128" spans="1:8" ht="12.75" customHeight="1" x14ac:dyDescent="0.2">
      <c r="A128" s="34"/>
      <c r="B128" s="131" t="s">
        <v>102</v>
      </c>
      <c r="C128" s="142">
        <v>0</v>
      </c>
      <c r="D128" s="142">
        <v>0</v>
      </c>
      <c r="E128" s="142">
        <v>0</v>
      </c>
      <c r="F128" s="142">
        <v>0</v>
      </c>
      <c r="G128" s="176">
        <f t="shared" si="6"/>
        <v>0</v>
      </c>
      <c r="H128" s="178" t="s">
        <v>7</v>
      </c>
    </row>
    <row r="129" spans="1:8" ht="12.75" customHeight="1" x14ac:dyDescent="0.2">
      <c r="A129" s="34"/>
      <c r="B129" s="131" t="s">
        <v>103</v>
      </c>
      <c r="C129" s="142">
        <v>1677.06</v>
      </c>
      <c r="D129" s="142">
        <v>1500</v>
      </c>
      <c r="E129" s="142">
        <v>1500</v>
      </c>
      <c r="F129" s="142">
        <v>0</v>
      </c>
      <c r="G129" s="176">
        <f t="shared" si="6"/>
        <v>-1500</v>
      </c>
      <c r="H129" s="131" t="s">
        <v>7</v>
      </c>
    </row>
    <row r="130" spans="1:8" ht="12.75" customHeight="1" x14ac:dyDescent="0.2">
      <c r="A130" s="34"/>
      <c r="B130" s="178" t="s">
        <v>104</v>
      </c>
      <c r="C130" s="181">
        <f>SUM(C124:C129)</f>
        <v>18611.850000000002</v>
      </c>
      <c r="D130" s="181">
        <f t="shared" ref="D130:G130" si="7">SUM(D124:D129)</f>
        <v>15500</v>
      </c>
      <c r="E130" s="181">
        <f t="shared" si="7"/>
        <v>15500</v>
      </c>
      <c r="F130" s="181">
        <f t="shared" si="7"/>
        <v>0</v>
      </c>
      <c r="G130" s="181">
        <f t="shared" si="7"/>
        <v>-15500</v>
      </c>
      <c r="H130" s="179">
        <f>(F130-D130)/D130*100</f>
        <v>-100</v>
      </c>
    </row>
    <row r="131" spans="1:8" ht="12.75" customHeight="1" x14ac:dyDescent="0.2">
      <c r="A131" s="183"/>
      <c r="B131" s="184"/>
      <c r="C131" s="185"/>
      <c r="D131" s="186"/>
      <c r="E131" s="186"/>
      <c r="F131" s="186"/>
      <c r="G131" s="187"/>
      <c r="H131" s="187"/>
    </row>
    <row r="132" spans="1:8" ht="12.75" customHeight="1" x14ac:dyDescent="0.2">
      <c r="A132" s="127" t="s">
        <v>105</v>
      </c>
      <c r="B132" s="131" t="s">
        <v>98</v>
      </c>
      <c r="C132" s="142">
        <v>0</v>
      </c>
      <c r="D132" s="142">
        <v>1000</v>
      </c>
      <c r="E132" s="142">
        <v>1000</v>
      </c>
      <c r="F132" s="142">
        <v>1000</v>
      </c>
      <c r="G132" s="176">
        <f t="shared" ref="G132:G137" si="8">F132-D132</f>
        <v>0</v>
      </c>
      <c r="H132" s="131" t="s">
        <v>7</v>
      </c>
    </row>
    <row r="133" spans="1:8" ht="12.75" customHeight="1" x14ac:dyDescent="0.2">
      <c r="A133" s="34"/>
      <c r="B133" s="131" t="s">
        <v>99</v>
      </c>
      <c r="C133" s="142">
        <v>39.450000000000003</v>
      </c>
      <c r="D133" s="142">
        <v>300</v>
      </c>
      <c r="E133" s="142">
        <v>300</v>
      </c>
      <c r="F133" s="142">
        <v>500</v>
      </c>
      <c r="G133" s="176">
        <f t="shared" si="8"/>
        <v>200</v>
      </c>
      <c r="H133" s="131" t="s">
        <v>7</v>
      </c>
    </row>
    <row r="134" spans="1:8" ht="12.75" customHeight="1" x14ac:dyDescent="0.2">
      <c r="A134" s="34"/>
      <c r="B134" s="131" t="s">
        <v>106</v>
      </c>
      <c r="C134" s="142">
        <v>8327</v>
      </c>
      <c r="D134" s="142">
        <v>10500</v>
      </c>
      <c r="E134" s="142">
        <v>10500</v>
      </c>
      <c r="F134" s="142">
        <v>12000</v>
      </c>
      <c r="G134" s="176">
        <f t="shared" si="8"/>
        <v>1500</v>
      </c>
      <c r="H134" s="16"/>
    </row>
    <row r="135" spans="1:8" ht="12.75" customHeight="1" x14ac:dyDescent="0.2">
      <c r="A135" s="34"/>
      <c r="B135" s="131" t="s">
        <v>101</v>
      </c>
      <c r="C135" s="142">
        <v>0</v>
      </c>
      <c r="D135" s="142">
        <v>0</v>
      </c>
      <c r="E135" s="142">
        <v>0</v>
      </c>
      <c r="F135" s="142">
        <v>300</v>
      </c>
      <c r="G135" s="176">
        <f t="shared" si="8"/>
        <v>300</v>
      </c>
      <c r="H135" s="131" t="s">
        <v>7</v>
      </c>
    </row>
    <row r="136" spans="1:8" ht="12.75" customHeight="1" x14ac:dyDescent="0.2">
      <c r="A136" s="34"/>
      <c r="B136" s="131" t="s">
        <v>102</v>
      </c>
      <c r="C136" s="142">
        <v>712.48</v>
      </c>
      <c r="D136" s="142">
        <v>1000</v>
      </c>
      <c r="E136" s="142">
        <v>1000</v>
      </c>
      <c r="F136" s="142">
        <v>4000</v>
      </c>
      <c r="G136" s="176">
        <f t="shared" si="8"/>
        <v>3000</v>
      </c>
      <c r="H136" s="16" t="s">
        <v>107</v>
      </c>
    </row>
    <row r="137" spans="1:8" ht="12.75" customHeight="1" x14ac:dyDescent="0.2">
      <c r="A137" s="34"/>
      <c r="B137" s="131" t="s">
        <v>103</v>
      </c>
      <c r="C137" s="142">
        <v>1450</v>
      </c>
      <c r="D137" s="142">
        <v>2800</v>
      </c>
      <c r="E137" s="142">
        <v>2800</v>
      </c>
      <c r="F137" s="142">
        <v>4000</v>
      </c>
      <c r="G137" s="176">
        <f t="shared" si="8"/>
        <v>1200</v>
      </c>
      <c r="H137" s="16"/>
    </row>
    <row r="138" spans="1:8" ht="12.75" customHeight="1" x14ac:dyDescent="0.2">
      <c r="A138" s="34"/>
      <c r="B138" s="178" t="s">
        <v>104</v>
      </c>
      <c r="C138" s="181">
        <f>SUM(C132:C137)</f>
        <v>10528.93</v>
      </c>
      <c r="D138" s="181">
        <f t="shared" ref="D138:G138" si="9">SUM(D132:D137)</f>
        <v>15600</v>
      </c>
      <c r="E138" s="181">
        <f t="shared" si="9"/>
        <v>15600</v>
      </c>
      <c r="F138" s="181">
        <f t="shared" si="9"/>
        <v>21800</v>
      </c>
      <c r="G138" s="181">
        <f t="shared" si="9"/>
        <v>6200</v>
      </c>
      <c r="H138" s="179">
        <f>(F138-D138)/D138*100</f>
        <v>39.743589743589745</v>
      </c>
    </row>
    <row r="139" spans="1:8" ht="12.75" customHeight="1" x14ac:dyDescent="0.2">
      <c r="A139" s="183"/>
      <c r="B139" s="184"/>
      <c r="C139" s="185"/>
      <c r="D139" s="186"/>
      <c r="E139" s="186"/>
      <c r="F139" s="186"/>
      <c r="G139" s="187"/>
      <c r="H139" s="187"/>
    </row>
    <row r="140" spans="1:8" ht="12.75" customHeight="1" x14ac:dyDescent="0.2">
      <c r="A140" s="127" t="s">
        <v>108</v>
      </c>
      <c r="B140" s="131" t="s">
        <v>98</v>
      </c>
      <c r="C140" s="142">
        <v>0</v>
      </c>
      <c r="D140" s="142">
        <v>0</v>
      </c>
      <c r="E140" s="142">
        <v>0</v>
      </c>
      <c r="F140" s="142">
        <v>0</v>
      </c>
      <c r="G140" s="176">
        <f t="shared" ref="G140:G145" si="10">F140-D140</f>
        <v>0</v>
      </c>
      <c r="H140" s="131" t="s">
        <v>7</v>
      </c>
    </row>
    <row r="141" spans="1:8" ht="12.75" customHeight="1" x14ac:dyDescent="0.2">
      <c r="A141" s="34"/>
      <c r="B141" s="131" t="s">
        <v>99</v>
      </c>
      <c r="C141" s="142">
        <v>369.99</v>
      </c>
      <c r="D141" s="142">
        <v>1000</v>
      </c>
      <c r="E141" s="142">
        <v>1000</v>
      </c>
      <c r="F141" s="142">
        <v>1000</v>
      </c>
      <c r="G141" s="176">
        <f t="shared" si="10"/>
        <v>0</v>
      </c>
      <c r="H141" s="131" t="s">
        <v>7</v>
      </c>
    </row>
    <row r="142" spans="1:8" ht="12.75" customHeight="1" x14ac:dyDescent="0.2">
      <c r="A142" s="34"/>
      <c r="B142" s="131" t="s">
        <v>106</v>
      </c>
      <c r="C142" s="142">
        <v>3919.75</v>
      </c>
      <c r="D142" s="142">
        <v>5000</v>
      </c>
      <c r="E142" s="142">
        <v>5000</v>
      </c>
      <c r="F142" s="142">
        <v>5000</v>
      </c>
      <c r="G142" s="176">
        <f t="shared" si="10"/>
        <v>0</v>
      </c>
      <c r="H142" s="131"/>
    </row>
    <row r="143" spans="1:8" ht="12.75" customHeight="1" x14ac:dyDescent="0.2">
      <c r="A143" s="34"/>
      <c r="B143" s="131" t="s">
        <v>101</v>
      </c>
      <c r="C143" s="142">
        <v>0</v>
      </c>
      <c r="D143" s="142">
        <v>0</v>
      </c>
      <c r="E143" s="142">
        <v>0</v>
      </c>
      <c r="F143" s="142">
        <v>0</v>
      </c>
      <c r="G143" s="176">
        <f t="shared" si="10"/>
        <v>0</v>
      </c>
      <c r="H143" s="131" t="s">
        <v>7</v>
      </c>
    </row>
    <row r="144" spans="1:8" ht="12.75" customHeight="1" x14ac:dyDescent="0.2">
      <c r="A144" s="34"/>
      <c r="B144" s="131" t="s">
        <v>102</v>
      </c>
      <c r="C144" s="142">
        <v>2693.79</v>
      </c>
      <c r="D144" s="142">
        <v>2000</v>
      </c>
      <c r="E144" s="142">
        <v>2000</v>
      </c>
      <c r="F144" s="142">
        <v>2000</v>
      </c>
      <c r="G144" s="176">
        <f t="shared" si="10"/>
        <v>0</v>
      </c>
      <c r="H144" s="16"/>
    </row>
    <row r="145" spans="1:8" ht="12.75" customHeight="1" x14ac:dyDescent="0.2">
      <c r="A145" s="34"/>
      <c r="B145" s="131" t="s">
        <v>103</v>
      </c>
      <c r="C145" s="142">
        <v>892.25</v>
      </c>
      <c r="D145" s="142">
        <v>400</v>
      </c>
      <c r="E145" s="142">
        <v>400</v>
      </c>
      <c r="F145" s="142">
        <v>400</v>
      </c>
      <c r="G145" s="176">
        <f t="shared" si="10"/>
        <v>0</v>
      </c>
      <c r="H145" s="131" t="s">
        <v>7</v>
      </c>
    </row>
    <row r="146" spans="1:8" ht="12.75" customHeight="1" x14ac:dyDescent="0.2">
      <c r="A146" s="34"/>
      <c r="B146" s="178" t="s">
        <v>104</v>
      </c>
      <c r="C146" s="181">
        <f>SUM(C140:C145)</f>
        <v>7875.78</v>
      </c>
      <c r="D146" s="181">
        <f t="shared" ref="D146:G146" si="11">SUM(D140:D145)</f>
        <v>8400</v>
      </c>
      <c r="E146" s="181">
        <f t="shared" si="11"/>
        <v>8400</v>
      </c>
      <c r="F146" s="181">
        <f t="shared" si="11"/>
        <v>8400</v>
      </c>
      <c r="G146" s="181">
        <f t="shared" si="11"/>
        <v>0</v>
      </c>
      <c r="H146" s="179">
        <f>(F146-D146)/D146*100</f>
        <v>0</v>
      </c>
    </row>
    <row r="147" spans="1:8" ht="12.75" customHeight="1" x14ac:dyDescent="0.2">
      <c r="A147" s="34"/>
      <c r="B147" s="16"/>
      <c r="C147" s="142"/>
      <c r="D147" s="188"/>
      <c r="E147" s="188"/>
      <c r="F147" s="188"/>
      <c r="G147" s="176"/>
      <c r="H147" s="189"/>
    </row>
    <row r="148" spans="1:8" ht="12.75" customHeight="1" x14ac:dyDescent="0.2">
      <c r="A148" s="127" t="s">
        <v>109</v>
      </c>
      <c r="B148" s="131" t="s">
        <v>98</v>
      </c>
      <c r="C148" s="142">
        <v>0</v>
      </c>
      <c r="D148" s="142">
        <v>0</v>
      </c>
      <c r="E148" s="142">
        <v>0</v>
      </c>
      <c r="F148" s="142">
        <v>0</v>
      </c>
      <c r="G148" s="176">
        <f t="shared" ref="G148:G153" si="12">F148-D148</f>
        <v>0</v>
      </c>
      <c r="H148" s="131" t="s">
        <v>7</v>
      </c>
    </row>
    <row r="149" spans="1:8" ht="12.75" customHeight="1" x14ac:dyDescent="0.2">
      <c r="A149" s="34"/>
      <c r="B149" s="131" t="s">
        <v>99</v>
      </c>
      <c r="C149" s="142">
        <v>0</v>
      </c>
      <c r="D149" s="142">
        <v>0</v>
      </c>
      <c r="E149" s="142">
        <v>0</v>
      </c>
      <c r="F149" s="142">
        <v>0</v>
      </c>
      <c r="G149" s="176">
        <f t="shared" si="12"/>
        <v>0</v>
      </c>
      <c r="H149" s="131" t="s">
        <v>7</v>
      </c>
    </row>
    <row r="150" spans="1:8" ht="12.75" customHeight="1" x14ac:dyDescent="0.2">
      <c r="A150" s="34"/>
      <c r="B150" s="131" t="s">
        <v>106</v>
      </c>
      <c r="C150" s="142">
        <v>1960.99</v>
      </c>
      <c r="D150" s="142">
        <v>2000</v>
      </c>
      <c r="E150" s="142">
        <v>2000</v>
      </c>
      <c r="F150" s="142">
        <v>2000</v>
      </c>
      <c r="G150" s="176">
        <f t="shared" si="12"/>
        <v>0</v>
      </c>
      <c r="H150" s="131"/>
    </row>
    <row r="151" spans="1:8" ht="12.75" customHeight="1" x14ac:dyDescent="0.2">
      <c r="A151" s="34"/>
      <c r="B151" s="131" t="s">
        <v>101</v>
      </c>
      <c r="C151" s="142">
        <v>1445.9</v>
      </c>
      <c r="D151" s="142">
        <v>2000</v>
      </c>
      <c r="E151" s="142">
        <v>2000</v>
      </c>
      <c r="F151" s="142">
        <v>2000</v>
      </c>
      <c r="G151" s="176">
        <f t="shared" si="12"/>
        <v>0</v>
      </c>
      <c r="H151" s="178" t="s">
        <v>7</v>
      </c>
    </row>
    <row r="152" spans="1:8" ht="12.75" customHeight="1" x14ac:dyDescent="0.2">
      <c r="A152" s="34"/>
      <c r="B152" s="131" t="s">
        <v>102</v>
      </c>
      <c r="C152" s="142">
        <v>0</v>
      </c>
      <c r="D152" s="142">
        <v>0</v>
      </c>
      <c r="E152" s="142">
        <v>0</v>
      </c>
      <c r="F152" s="142">
        <v>0</v>
      </c>
      <c r="G152" s="176">
        <f t="shared" si="12"/>
        <v>0</v>
      </c>
      <c r="H152" s="131" t="s">
        <v>7</v>
      </c>
    </row>
    <row r="153" spans="1:8" ht="12.75" customHeight="1" x14ac:dyDescent="0.2">
      <c r="A153" s="34"/>
      <c r="B153" s="131" t="s">
        <v>103</v>
      </c>
      <c r="C153" s="142">
        <v>1079.1300000000001</v>
      </c>
      <c r="D153" s="142">
        <v>2300</v>
      </c>
      <c r="E153" s="142">
        <v>2300</v>
      </c>
      <c r="F153" s="142">
        <v>3800</v>
      </c>
      <c r="G153" s="176">
        <f t="shared" si="12"/>
        <v>1500</v>
      </c>
      <c r="H153" s="131" t="s">
        <v>7</v>
      </c>
    </row>
    <row r="154" spans="1:8" ht="12.75" customHeight="1" x14ac:dyDescent="0.2">
      <c r="A154" s="34"/>
      <c r="B154" s="178" t="s">
        <v>104</v>
      </c>
      <c r="C154" s="181">
        <f>SUM(C148:C153)</f>
        <v>4486.0200000000004</v>
      </c>
      <c r="D154" s="181">
        <f t="shared" ref="D154:G154" si="13">SUM(D148:D153)</f>
        <v>6300</v>
      </c>
      <c r="E154" s="181">
        <f t="shared" si="13"/>
        <v>6300</v>
      </c>
      <c r="F154" s="181">
        <f t="shared" si="13"/>
        <v>7800</v>
      </c>
      <c r="G154" s="181">
        <f t="shared" si="13"/>
        <v>1500</v>
      </c>
      <c r="H154" s="179">
        <f>(F154-D154)/D154*100</f>
        <v>23.809523809523807</v>
      </c>
    </row>
    <row r="155" spans="1:8" ht="12.75" customHeight="1" x14ac:dyDescent="0.2">
      <c r="A155" s="34"/>
      <c r="B155" s="16"/>
      <c r="C155" s="142"/>
      <c r="D155" s="188"/>
      <c r="E155" s="188"/>
      <c r="F155" s="188"/>
      <c r="G155" s="178" t="s">
        <v>7</v>
      </c>
      <c r="H155" s="131" t="s">
        <v>7</v>
      </c>
    </row>
    <row r="156" spans="1:8" ht="12.75" customHeight="1" x14ac:dyDescent="0.2">
      <c r="A156" s="127" t="s">
        <v>75</v>
      </c>
      <c r="B156" s="182"/>
      <c r="C156" s="125" t="s">
        <v>35</v>
      </c>
      <c r="D156" s="125" t="s">
        <v>36</v>
      </c>
      <c r="E156" s="125" t="s">
        <v>36</v>
      </c>
      <c r="F156" s="125" t="s">
        <v>37</v>
      </c>
      <c r="G156" s="126" t="s">
        <v>38</v>
      </c>
      <c r="H156" s="126" t="s">
        <v>39</v>
      </c>
    </row>
    <row r="157" spans="1:8" ht="12.75" customHeight="1" x14ac:dyDescent="0.2">
      <c r="A157" s="190" t="s">
        <v>110</v>
      </c>
      <c r="B157" s="184"/>
      <c r="C157" s="126" t="s">
        <v>76</v>
      </c>
      <c r="D157" s="126" t="s">
        <v>43</v>
      </c>
      <c r="E157" s="126" t="s">
        <v>44</v>
      </c>
      <c r="F157" s="126" t="s">
        <v>45</v>
      </c>
      <c r="G157" s="126" t="s">
        <v>46</v>
      </c>
      <c r="H157" s="126" t="s">
        <v>46</v>
      </c>
    </row>
    <row r="158" spans="1:8" ht="12.75" customHeight="1" x14ac:dyDescent="0.2">
      <c r="A158" s="34"/>
      <c r="B158" s="16"/>
      <c r="C158" s="142"/>
      <c r="D158" s="188"/>
      <c r="E158" s="188"/>
      <c r="F158" s="188"/>
      <c r="G158" s="178"/>
      <c r="H158" s="131"/>
    </row>
    <row r="159" spans="1:8" ht="12.75" customHeight="1" x14ac:dyDescent="0.2">
      <c r="A159" s="127" t="s">
        <v>111</v>
      </c>
      <c r="B159" s="131" t="s">
        <v>98</v>
      </c>
      <c r="C159" s="142">
        <v>7452.21</v>
      </c>
      <c r="D159" s="142">
        <v>10000</v>
      </c>
      <c r="E159" s="142">
        <v>10000</v>
      </c>
      <c r="F159" s="191">
        <v>10000</v>
      </c>
      <c r="G159" s="176">
        <f t="shared" ref="G159:G167" si="14">F159-D159</f>
        <v>0</v>
      </c>
      <c r="H159" s="178" t="s">
        <v>7</v>
      </c>
    </row>
    <row r="160" spans="1:8" ht="12.75" customHeight="1" x14ac:dyDescent="0.2">
      <c r="A160" s="139"/>
      <c r="B160" s="131" t="s">
        <v>112</v>
      </c>
      <c r="C160" s="142">
        <v>496.99</v>
      </c>
      <c r="D160" s="142">
        <v>1000</v>
      </c>
      <c r="E160" s="142">
        <v>1000</v>
      </c>
      <c r="F160" s="191">
        <v>1000</v>
      </c>
      <c r="G160" s="176">
        <f t="shared" si="14"/>
        <v>0</v>
      </c>
      <c r="H160" s="179"/>
    </row>
    <row r="161" spans="1:8" ht="12.75" customHeight="1" x14ac:dyDescent="0.2">
      <c r="A161" s="34"/>
      <c r="B161" s="131" t="s">
        <v>113</v>
      </c>
      <c r="C161" s="142">
        <v>1257.6500000000001</v>
      </c>
      <c r="D161" s="142">
        <v>10000</v>
      </c>
      <c r="E161" s="142">
        <v>10000</v>
      </c>
      <c r="F161" s="191">
        <v>10000</v>
      </c>
      <c r="G161" s="176">
        <f t="shared" si="14"/>
        <v>0</v>
      </c>
      <c r="H161" s="178" t="s">
        <v>7</v>
      </c>
    </row>
    <row r="162" spans="1:8" ht="12.75" customHeight="1" x14ac:dyDescent="0.2">
      <c r="A162" s="34"/>
      <c r="B162" s="131" t="s">
        <v>114</v>
      </c>
      <c r="C162" s="142">
        <v>24545.82</v>
      </c>
      <c r="D162" s="142">
        <v>24546</v>
      </c>
      <c r="E162" s="142">
        <v>24546</v>
      </c>
      <c r="F162" s="191">
        <v>24546</v>
      </c>
      <c r="G162" s="176">
        <f t="shared" si="14"/>
        <v>0</v>
      </c>
      <c r="H162" s="178" t="s">
        <v>7</v>
      </c>
    </row>
    <row r="163" spans="1:8" ht="12.75" customHeight="1" x14ac:dyDescent="0.2">
      <c r="A163" s="34"/>
      <c r="B163" s="131" t="s">
        <v>115</v>
      </c>
      <c r="C163" s="142">
        <v>4413.57</v>
      </c>
      <c r="D163" s="142">
        <v>0</v>
      </c>
      <c r="E163" s="142">
        <v>3000</v>
      </c>
      <c r="F163" s="191">
        <v>4000</v>
      </c>
      <c r="G163" s="176">
        <f t="shared" si="14"/>
        <v>4000</v>
      </c>
      <c r="H163" s="179"/>
    </row>
    <row r="164" spans="1:8" ht="12.75" customHeight="1" x14ac:dyDescent="0.2">
      <c r="A164" s="34"/>
      <c r="B164" s="131" t="s">
        <v>100</v>
      </c>
      <c r="C164" s="142">
        <v>34410.410000000003</v>
      </c>
      <c r="D164" s="142">
        <v>25000</v>
      </c>
      <c r="E164" s="142">
        <v>30000</v>
      </c>
      <c r="F164" s="191">
        <v>35000</v>
      </c>
      <c r="G164" s="176">
        <f t="shared" si="14"/>
        <v>10000</v>
      </c>
      <c r="H164" s="178" t="s">
        <v>7</v>
      </c>
    </row>
    <row r="165" spans="1:8" ht="12.75" customHeight="1" x14ac:dyDescent="0.2">
      <c r="A165" s="34"/>
      <c r="B165" s="131" t="s">
        <v>116</v>
      </c>
      <c r="C165" s="142">
        <v>2460</v>
      </c>
      <c r="D165" s="142">
        <v>2000</v>
      </c>
      <c r="E165" s="142">
        <v>2000</v>
      </c>
      <c r="F165" s="191">
        <v>2000</v>
      </c>
      <c r="G165" s="176">
        <f t="shared" si="14"/>
        <v>0</v>
      </c>
      <c r="H165" s="178" t="s">
        <v>7</v>
      </c>
    </row>
    <row r="166" spans="1:8" ht="12.75" customHeight="1" x14ac:dyDescent="0.2">
      <c r="A166" s="34"/>
      <c r="B166" s="131" t="s">
        <v>117</v>
      </c>
      <c r="C166" s="142">
        <v>7828.48</v>
      </c>
      <c r="D166" s="142">
        <v>30000</v>
      </c>
      <c r="E166" s="142">
        <v>60000</v>
      </c>
      <c r="F166" s="191">
        <v>80000</v>
      </c>
      <c r="G166" s="176">
        <f t="shared" si="14"/>
        <v>50000</v>
      </c>
      <c r="H166" s="131" t="s">
        <v>118</v>
      </c>
    </row>
    <row r="167" spans="1:8" ht="12.75" customHeight="1" x14ac:dyDescent="0.2">
      <c r="A167" s="34"/>
      <c r="B167" s="131" t="s">
        <v>103</v>
      </c>
      <c r="C167" s="142">
        <v>7033.39</v>
      </c>
      <c r="D167" s="142">
        <v>6500</v>
      </c>
      <c r="E167" s="142">
        <v>7000</v>
      </c>
      <c r="F167" s="191">
        <v>8000</v>
      </c>
      <c r="G167" s="176">
        <f t="shared" si="14"/>
        <v>1500</v>
      </c>
      <c r="H167" s="178" t="s">
        <v>7</v>
      </c>
    </row>
    <row r="168" spans="1:8" ht="12.75" customHeight="1" x14ac:dyDescent="0.2">
      <c r="A168" s="34"/>
      <c r="B168" s="178" t="s">
        <v>104</v>
      </c>
      <c r="C168" s="181">
        <f>SUM(C159:C167)</f>
        <v>89898.51999999999</v>
      </c>
      <c r="D168" s="181">
        <f t="shared" ref="D168:G168" si="15">SUM(D159:D167)</f>
        <v>109046</v>
      </c>
      <c r="E168" s="181">
        <f t="shared" si="15"/>
        <v>147546</v>
      </c>
      <c r="F168" s="181">
        <f t="shared" si="15"/>
        <v>174546</v>
      </c>
      <c r="G168" s="181">
        <f t="shared" si="15"/>
        <v>65500</v>
      </c>
      <c r="H168" s="179">
        <f>(F168-D168)/D168*100</f>
        <v>60.066393998862864</v>
      </c>
    </row>
    <row r="169" spans="1:8" ht="12.75" customHeight="1" x14ac:dyDescent="0.2">
      <c r="A169" s="34"/>
      <c r="B169" s="182"/>
      <c r="C169" s="181"/>
      <c r="D169" s="181"/>
      <c r="E169" s="181"/>
      <c r="F169" s="181"/>
      <c r="G169" s="176"/>
      <c r="H169" s="179"/>
    </row>
    <row r="170" spans="1:8" ht="12.75" customHeight="1" x14ac:dyDescent="0.2">
      <c r="A170" s="127" t="s">
        <v>119</v>
      </c>
      <c r="B170" s="131" t="s">
        <v>98</v>
      </c>
      <c r="C170" s="142">
        <v>0</v>
      </c>
      <c r="D170" s="142">
        <v>250</v>
      </c>
      <c r="E170" s="142">
        <v>250</v>
      </c>
      <c r="F170" s="142">
        <v>250</v>
      </c>
      <c r="G170" s="176">
        <f t="shared" ref="G170:G176" si="16">F170-D170</f>
        <v>0</v>
      </c>
      <c r="H170" s="131" t="s">
        <v>7</v>
      </c>
    </row>
    <row r="171" spans="1:8" ht="12.75" customHeight="1" x14ac:dyDescent="0.2">
      <c r="A171" s="34"/>
      <c r="B171" s="131" t="s">
        <v>99</v>
      </c>
      <c r="C171" s="142">
        <v>0</v>
      </c>
      <c r="D171" s="142">
        <v>0</v>
      </c>
      <c r="E171" s="142">
        <v>0</v>
      </c>
      <c r="F171" s="142">
        <v>0</v>
      </c>
      <c r="G171" s="176">
        <f t="shared" si="16"/>
        <v>0</v>
      </c>
      <c r="H171" s="131" t="s">
        <v>7</v>
      </c>
    </row>
    <row r="172" spans="1:8" ht="12.75" customHeight="1" x14ac:dyDescent="0.2">
      <c r="A172" s="34"/>
      <c r="B172" s="131" t="s">
        <v>106</v>
      </c>
      <c r="C172" s="142">
        <v>537.69000000000005</v>
      </c>
      <c r="D172" s="142">
        <v>1050</v>
      </c>
      <c r="E172" s="142">
        <v>1050</v>
      </c>
      <c r="F172" s="142">
        <v>1200</v>
      </c>
      <c r="G172" s="176">
        <f t="shared" si="16"/>
        <v>150</v>
      </c>
      <c r="H172" s="131"/>
    </row>
    <row r="173" spans="1:8" ht="12.75" customHeight="1" x14ac:dyDescent="0.2">
      <c r="A173" s="34"/>
      <c r="B173" s="131" t="s">
        <v>101</v>
      </c>
      <c r="C173" s="142">
        <v>7390.66</v>
      </c>
      <c r="D173" s="142">
        <v>6000</v>
      </c>
      <c r="E173" s="142">
        <v>6000</v>
      </c>
      <c r="F173" s="142">
        <v>7000</v>
      </c>
      <c r="G173" s="176">
        <f t="shared" si="16"/>
        <v>1000</v>
      </c>
      <c r="H173" s="178" t="s">
        <v>7</v>
      </c>
    </row>
    <row r="174" spans="1:8" ht="12.75" customHeight="1" x14ac:dyDescent="0.2">
      <c r="A174" s="34"/>
      <c r="B174" s="131" t="s">
        <v>120</v>
      </c>
      <c r="C174" s="142">
        <v>381.51</v>
      </c>
      <c r="D174" s="142">
        <v>1800</v>
      </c>
      <c r="E174" s="142">
        <v>1800</v>
      </c>
      <c r="F174" s="142">
        <v>1800</v>
      </c>
      <c r="G174" s="176">
        <f t="shared" si="16"/>
        <v>0</v>
      </c>
      <c r="H174" s="131" t="s">
        <v>7</v>
      </c>
    </row>
    <row r="175" spans="1:8" ht="12.75" customHeight="1" x14ac:dyDescent="0.2">
      <c r="A175" s="34"/>
      <c r="B175" s="131" t="s">
        <v>102</v>
      </c>
      <c r="C175" s="142">
        <v>0</v>
      </c>
      <c r="D175" s="142">
        <v>0</v>
      </c>
      <c r="E175" s="142">
        <v>0</v>
      </c>
      <c r="F175" s="142">
        <v>0</v>
      </c>
      <c r="G175" s="176">
        <f t="shared" si="16"/>
        <v>0</v>
      </c>
      <c r="H175" s="131" t="s">
        <v>7</v>
      </c>
    </row>
    <row r="176" spans="1:8" ht="12.75" customHeight="1" x14ac:dyDescent="0.2">
      <c r="A176" s="34"/>
      <c r="B176" s="131" t="s">
        <v>103</v>
      </c>
      <c r="C176" s="142">
        <v>617.1</v>
      </c>
      <c r="D176" s="142">
        <v>2000</v>
      </c>
      <c r="E176" s="142">
        <v>2000</v>
      </c>
      <c r="F176" s="142">
        <v>2500</v>
      </c>
      <c r="G176" s="176">
        <f t="shared" si="16"/>
        <v>500</v>
      </c>
      <c r="H176" s="131" t="s">
        <v>7</v>
      </c>
    </row>
    <row r="177" spans="1:8" ht="12.75" customHeight="1" x14ac:dyDescent="0.2">
      <c r="A177" s="34"/>
      <c r="B177" s="178" t="s">
        <v>104</v>
      </c>
      <c r="C177" s="181">
        <f>SUM(C170:C176)</f>
        <v>8926.9600000000009</v>
      </c>
      <c r="D177" s="181">
        <f t="shared" ref="D177:G177" si="17">SUM(D170:D176)</f>
        <v>11100</v>
      </c>
      <c r="E177" s="181">
        <f t="shared" si="17"/>
        <v>11100</v>
      </c>
      <c r="F177" s="181">
        <f t="shared" si="17"/>
        <v>12750</v>
      </c>
      <c r="G177" s="181">
        <f t="shared" si="17"/>
        <v>1650</v>
      </c>
      <c r="H177" s="179">
        <f>(F177-D177)/D177*100</f>
        <v>14.864864864864865</v>
      </c>
    </row>
    <row r="178" spans="1:8" ht="12.75" customHeight="1" x14ac:dyDescent="0.2">
      <c r="A178" s="34"/>
      <c r="B178" s="16"/>
      <c r="C178" s="142"/>
      <c r="D178" s="188"/>
      <c r="E178" s="188"/>
      <c r="F178" s="188"/>
      <c r="G178" s="178" t="s">
        <v>7</v>
      </c>
      <c r="H178" s="131" t="s">
        <v>7</v>
      </c>
    </row>
    <row r="179" spans="1:8" ht="12.75" customHeight="1" x14ac:dyDescent="0.2">
      <c r="A179" s="127" t="s">
        <v>121</v>
      </c>
      <c r="B179" s="131" t="s">
        <v>98</v>
      </c>
      <c r="C179" s="142">
        <v>222.67</v>
      </c>
      <c r="D179" s="142">
        <v>0</v>
      </c>
      <c r="E179" s="142">
        <v>0</v>
      </c>
      <c r="F179" s="142">
        <v>0</v>
      </c>
      <c r="G179" s="176">
        <f t="shared" ref="G179:G184" si="18">F179-D179</f>
        <v>0</v>
      </c>
      <c r="H179" s="131" t="s">
        <v>7</v>
      </c>
    </row>
    <row r="180" spans="1:8" ht="12.75" customHeight="1" x14ac:dyDescent="0.2">
      <c r="A180" s="34"/>
      <c r="B180" s="131" t="s">
        <v>99</v>
      </c>
      <c r="C180" s="142">
        <v>0</v>
      </c>
      <c r="D180" s="142">
        <v>0</v>
      </c>
      <c r="E180" s="142">
        <v>0</v>
      </c>
      <c r="F180" s="142">
        <v>0</v>
      </c>
      <c r="G180" s="176">
        <f t="shared" si="18"/>
        <v>0</v>
      </c>
      <c r="H180" s="131" t="s">
        <v>7</v>
      </c>
    </row>
    <row r="181" spans="1:8" ht="12.75" customHeight="1" x14ac:dyDescent="0.2">
      <c r="A181" s="34"/>
      <c r="B181" s="131" t="s">
        <v>106</v>
      </c>
      <c r="C181" s="142">
        <v>2064.63</v>
      </c>
      <c r="D181" s="142">
        <v>2500</v>
      </c>
      <c r="E181" s="142">
        <v>2500</v>
      </c>
      <c r="F181" s="142">
        <v>2500</v>
      </c>
      <c r="G181" s="176">
        <f t="shared" si="18"/>
        <v>0</v>
      </c>
      <c r="H181" s="131" t="s">
        <v>7</v>
      </c>
    </row>
    <row r="182" spans="1:8" ht="12.75" customHeight="1" x14ac:dyDescent="0.2">
      <c r="A182" s="34"/>
      <c r="B182" s="131" t="s">
        <v>101</v>
      </c>
      <c r="C182" s="142">
        <v>6719.65</v>
      </c>
      <c r="D182" s="142">
        <v>20000</v>
      </c>
      <c r="E182" s="142">
        <v>20000</v>
      </c>
      <c r="F182" s="142">
        <v>20000</v>
      </c>
      <c r="G182" s="176">
        <f t="shared" si="18"/>
        <v>0</v>
      </c>
      <c r="H182" s="11" t="s">
        <v>122</v>
      </c>
    </row>
    <row r="183" spans="1:8" ht="12.75" customHeight="1" x14ac:dyDescent="0.2">
      <c r="A183" s="34"/>
      <c r="B183" s="131" t="s">
        <v>102</v>
      </c>
      <c r="C183" s="142">
        <v>1206.4000000000001</v>
      </c>
      <c r="D183" s="142">
        <v>1750</v>
      </c>
      <c r="E183" s="142">
        <v>1750</v>
      </c>
      <c r="F183" s="142">
        <v>1750</v>
      </c>
      <c r="G183" s="176">
        <f t="shared" si="18"/>
        <v>0</v>
      </c>
      <c r="H183" s="131" t="s">
        <v>7</v>
      </c>
    </row>
    <row r="184" spans="1:8" ht="12.75" customHeight="1" x14ac:dyDescent="0.2">
      <c r="A184" s="34"/>
      <c r="B184" s="131" t="s">
        <v>103</v>
      </c>
      <c r="C184" s="142">
        <v>550</v>
      </c>
      <c r="D184" s="142">
        <v>1800</v>
      </c>
      <c r="E184" s="142">
        <v>1800</v>
      </c>
      <c r="F184" s="142">
        <v>1800</v>
      </c>
      <c r="G184" s="176">
        <f t="shared" si="18"/>
        <v>0</v>
      </c>
      <c r="H184" s="131" t="s">
        <v>7</v>
      </c>
    </row>
    <row r="185" spans="1:8" ht="12.75" customHeight="1" x14ac:dyDescent="0.2">
      <c r="A185" s="34"/>
      <c r="B185" s="178" t="s">
        <v>104</v>
      </c>
      <c r="C185" s="181">
        <f>SUM(C179:C184)</f>
        <v>10763.35</v>
      </c>
      <c r="D185" s="181">
        <f t="shared" ref="D185:G185" si="19">SUM(D179:D184)</f>
        <v>26050</v>
      </c>
      <c r="E185" s="181">
        <f t="shared" si="19"/>
        <v>26050</v>
      </c>
      <c r="F185" s="181">
        <f t="shared" si="19"/>
        <v>26050</v>
      </c>
      <c r="G185" s="181">
        <f t="shared" si="19"/>
        <v>0</v>
      </c>
      <c r="H185" s="179">
        <f>(F185-D185)/D185*100</f>
        <v>0</v>
      </c>
    </row>
    <row r="186" spans="1:8" ht="12.75" customHeight="1" x14ac:dyDescent="0.2">
      <c r="A186" s="34"/>
      <c r="B186" s="182"/>
      <c r="C186" s="181"/>
      <c r="D186" s="181"/>
      <c r="E186" s="181"/>
      <c r="F186" s="181"/>
      <c r="G186" s="181"/>
      <c r="H186" s="179"/>
    </row>
    <row r="187" spans="1:8" ht="12.75" customHeight="1" x14ac:dyDescent="0.2">
      <c r="A187" s="127" t="s">
        <v>123</v>
      </c>
      <c r="B187" s="131" t="s">
        <v>98</v>
      </c>
      <c r="C187" s="142">
        <v>0</v>
      </c>
      <c r="D187" s="142">
        <v>3600</v>
      </c>
      <c r="E187" s="142">
        <v>3600</v>
      </c>
      <c r="F187" s="142">
        <v>4000</v>
      </c>
      <c r="G187" s="176">
        <f>F187-D187</f>
        <v>400</v>
      </c>
      <c r="H187" s="131" t="s">
        <v>7</v>
      </c>
    </row>
    <row r="188" spans="1:8" ht="12.75" customHeight="1" x14ac:dyDescent="0.2">
      <c r="A188" s="34"/>
      <c r="B188" s="131" t="s">
        <v>99</v>
      </c>
      <c r="C188" s="142">
        <v>0</v>
      </c>
      <c r="D188" s="142">
        <v>1000</v>
      </c>
      <c r="E188" s="142">
        <v>1000</v>
      </c>
      <c r="F188" s="142">
        <v>1250</v>
      </c>
      <c r="G188" s="176">
        <f t="shared" ref="G188:G192" si="20">F188-D188</f>
        <v>250</v>
      </c>
      <c r="H188" s="131" t="s">
        <v>7</v>
      </c>
    </row>
    <row r="189" spans="1:8" ht="12.75" customHeight="1" x14ac:dyDescent="0.2">
      <c r="A189" s="34"/>
      <c r="B189" s="131" t="s">
        <v>106</v>
      </c>
      <c r="C189" s="142">
        <v>2340.34</v>
      </c>
      <c r="D189" s="142">
        <v>3000</v>
      </c>
      <c r="E189" s="142">
        <v>3000</v>
      </c>
      <c r="F189" s="142">
        <v>4000</v>
      </c>
      <c r="G189" s="176">
        <f t="shared" si="20"/>
        <v>1000</v>
      </c>
      <c r="H189" s="131"/>
    </row>
    <row r="190" spans="1:8" ht="12.75" customHeight="1" x14ac:dyDescent="0.2">
      <c r="A190" s="34"/>
      <c r="B190" s="131" t="s">
        <v>101</v>
      </c>
      <c r="C190" s="142">
        <v>323.89</v>
      </c>
      <c r="D190" s="11">
        <v>250</v>
      </c>
      <c r="E190" s="142">
        <v>250</v>
      </c>
      <c r="F190" s="142">
        <v>250</v>
      </c>
      <c r="G190" s="176">
        <f t="shared" si="20"/>
        <v>0</v>
      </c>
      <c r="H190" s="178" t="s">
        <v>7</v>
      </c>
    </row>
    <row r="191" spans="1:8" ht="12.75" customHeight="1" x14ac:dyDescent="0.2">
      <c r="A191" s="34"/>
      <c r="B191" s="131" t="s">
        <v>102</v>
      </c>
      <c r="C191" s="142">
        <v>6124.66</v>
      </c>
      <c r="D191" s="142">
        <v>4000</v>
      </c>
      <c r="E191" s="142">
        <v>4000</v>
      </c>
      <c r="F191" s="142">
        <v>6000</v>
      </c>
      <c r="G191" s="176">
        <f t="shared" si="20"/>
        <v>2000</v>
      </c>
      <c r="H191" s="16"/>
    </row>
    <row r="192" spans="1:8" ht="12.75" customHeight="1" x14ac:dyDescent="0.2">
      <c r="A192" s="34"/>
      <c r="B192" s="131" t="s">
        <v>103</v>
      </c>
      <c r="C192" s="142">
        <v>355</v>
      </c>
      <c r="D192" s="142">
        <v>600</v>
      </c>
      <c r="E192" s="142">
        <v>600</v>
      </c>
      <c r="F192" s="142">
        <v>600</v>
      </c>
      <c r="G192" s="176">
        <f t="shared" si="20"/>
        <v>0</v>
      </c>
      <c r="H192" s="16"/>
    </row>
    <row r="193" spans="1:8" ht="12.75" customHeight="1" x14ac:dyDescent="0.2">
      <c r="A193" s="34"/>
      <c r="B193" s="178" t="s">
        <v>104</v>
      </c>
      <c r="C193" s="181">
        <f>SUM(C187:C192)</f>
        <v>9143.89</v>
      </c>
      <c r="D193" s="181">
        <f t="shared" ref="D193:G193" si="21">SUM(D187:D192)</f>
        <v>12450</v>
      </c>
      <c r="E193" s="181">
        <f t="shared" si="21"/>
        <v>12450</v>
      </c>
      <c r="F193" s="181">
        <f t="shared" si="21"/>
        <v>16100</v>
      </c>
      <c r="G193" s="181">
        <f t="shared" si="21"/>
        <v>3650</v>
      </c>
      <c r="H193" s="179">
        <f>(F193-D193)/D193*100</f>
        <v>29.317269076305219</v>
      </c>
    </row>
    <row r="194" spans="1:8" ht="12.75" customHeight="1" x14ac:dyDescent="0.2">
      <c r="A194" s="34"/>
      <c r="B194" s="182"/>
      <c r="C194" s="181"/>
      <c r="D194" s="181"/>
      <c r="E194" s="181"/>
      <c r="F194" s="181"/>
      <c r="G194" s="181"/>
      <c r="H194" s="179"/>
    </row>
    <row r="195" spans="1:8" ht="12.75" customHeight="1" x14ac:dyDescent="0.2">
      <c r="A195" s="127" t="s">
        <v>124</v>
      </c>
      <c r="B195" s="131" t="s">
        <v>98</v>
      </c>
      <c r="C195" s="142">
        <v>28597.99</v>
      </c>
      <c r="D195" s="142">
        <v>10000</v>
      </c>
      <c r="E195" s="142">
        <v>12000</v>
      </c>
      <c r="F195" s="142">
        <v>10000</v>
      </c>
      <c r="G195" s="176">
        <f t="shared" ref="G195:G200" si="22">F195-D195</f>
        <v>0</v>
      </c>
      <c r="H195" s="16"/>
    </row>
    <row r="196" spans="1:8" ht="12.75" customHeight="1" x14ac:dyDescent="0.2">
      <c r="A196" s="34"/>
      <c r="B196" s="131" t="s">
        <v>99</v>
      </c>
      <c r="C196" s="142">
        <v>1598.3</v>
      </c>
      <c r="D196" s="142">
        <v>1500</v>
      </c>
      <c r="E196" s="142">
        <v>2500</v>
      </c>
      <c r="F196" s="142">
        <v>5000</v>
      </c>
      <c r="G196" s="176">
        <f t="shared" si="22"/>
        <v>3500</v>
      </c>
      <c r="H196" s="16"/>
    </row>
    <row r="197" spans="1:8" ht="12.75" customHeight="1" x14ac:dyDescent="0.2">
      <c r="A197" s="34"/>
      <c r="B197" s="131" t="s">
        <v>106</v>
      </c>
      <c r="C197" s="142">
        <v>15311.95</v>
      </c>
      <c r="D197" s="142">
        <v>20000</v>
      </c>
      <c r="E197" s="142">
        <v>18000</v>
      </c>
      <c r="F197" s="142">
        <v>16500</v>
      </c>
      <c r="G197" s="176">
        <f t="shared" si="22"/>
        <v>-3500</v>
      </c>
      <c r="H197" s="131"/>
    </row>
    <row r="198" spans="1:8" ht="12.75" customHeight="1" x14ac:dyDescent="0.2">
      <c r="A198" s="34"/>
      <c r="B198" s="131" t="s">
        <v>101</v>
      </c>
      <c r="C198" s="142">
        <v>463.63</v>
      </c>
      <c r="D198" s="142">
        <v>200</v>
      </c>
      <c r="E198" s="142">
        <v>250</v>
      </c>
      <c r="F198" s="142">
        <v>200</v>
      </c>
      <c r="G198" s="176">
        <f t="shared" si="22"/>
        <v>0</v>
      </c>
      <c r="H198" s="131" t="s">
        <v>7</v>
      </c>
    </row>
    <row r="199" spans="1:8" ht="12.75" customHeight="1" x14ac:dyDescent="0.2">
      <c r="A199" s="34"/>
      <c r="B199" s="131" t="s">
        <v>102</v>
      </c>
      <c r="C199" s="142">
        <v>17886.990000000002</v>
      </c>
      <c r="D199" s="142">
        <v>15000</v>
      </c>
      <c r="E199" s="142">
        <v>15000</v>
      </c>
      <c r="F199" s="142">
        <v>15000</v>
      </c>
      <c r="G199" s="176">
        <f t="shared" si="22"/>
        <v>0</v>
      </c>
      <c r="H199" s="131" t="s">
        <v>7</v>
      </c>
    </row>
    <row r="200" spans="1:8" ht="12.75" customHeight="1" x14ac:dyDescent="0.2">
      <c r="A200" s="34"/>
      <c r="B200" s="131" t="s">
        <v>103</v>
      </c>
      <c r="C200" s="142">
        <v>6665.09</v>
      </c>
      <c r="D200" s="142">
        <v>10000</v>
      </c>
      <c r="E200" s="142">
        <v>10000</v>
      </c>
      <c r="F200" s="142">
        <v>10000</v>
      </c>
      <c r="G200" s="176">
        <f t="shared" si="22"/>
        <v>0</v>
      </c>
      <c r="H200" s="131" t="s">
        <v>7</v>
      </c>
    </row>
    <row r="201" spans="1:8" ht="12.75" customHeight="1" x14ac:dyDescent="0.2">
      <c r="A201" s="34"/>
      <c r="B201" s="178" t="s">
        <v>104</v>
      </c>
      <c r="C201" s="181">
        <f>SUM(C195:C200)</f>
        <v>70523.95</v>
      </c>
      <c r="D201" s="181">
        <f t="shared" ref="D201:G201" si="23">SUM(D195:D200)</f>
        <v>56700</v>
      </c>
      <c r="E201" s="181">
        <f t="shared" si="23"/>
        <v>57750</v>
      </c>
      <c r="F201" s="181">
        <f t="shared" si="23"/>
        <v>56700</v>
      </c>
      <c r="G201" s="181">
        <f t="shared" si="23"/>
        <v>0</v>
      </c>
      <c r="H201" s="179">
        <f>(F201-D201)/D201*100</f>
        <v>0</v>
      </c>
    </row>
    <row r="202" spans="1:8" ht="12.75" customHeight="1" x14ac:dyDescent="0.2">
      <c r="A202" s="34"/>
      <c r="B202" s="182"/>
      <c r="C202" s="181"/>
      <c r="D202" s="181"/>
      <c r="E202" s="181"/>
      <c r="F202" s="181"/>
      <c r="G202" s="176"/>
      <c r="H202" s="179"/>
    </row>
    <row r="203" spans="1:8" ht="12.75" customHeight="1" x14ac:dyDescent="0.2">
      <c r="A203" s="127" t="s">
        <v>125</v>
      </c>
      <c r="B203" s="131" t="s">
        <v>98</v>
      </c>
      <c r="C203" s="142">
        <v>1500</v>
      </c>
      <c r="D203" s="142">
        <v>3500</v>
      </c>
      <c r="E203" s="142">
        <v>3500</v>
      </c>
      <c r="F203" s="142">
        <v>3500</v>
      </c>
      <c r="G203" s="176">
        <f t="shared" ref="G203:G208" si="24">F203-D203</f>
        <v>0</v>
      </c>
      <c r="H203" s="16"/>
    </row>
    <row r="204" spans="1:8" ht="12.75" customHeight="1" x14ac:dyDescent="0.2">
      <c r="A204" s="34"/>
      <c r="B204" s="131" t="s">
        <v>99</v>
      </c>
      <c r="C204" s="142">
        <v>0</v>
      </c>
      <c r="D204" s="142">
        <v>1500</v>
      </c>
      <c r="E204" s="142">
        <v>1500</v>
      </c>
      <c r="F204" s="142">
        <v>1500</v>
      </c>
      <c r="G204" s="176">
        <f t="shared" si="24"/>
        <v>0</v>
      </c>
      <c r="H204" s="16"/>
    </row>
    <row r="205" spans="1:8" ht="12.75" customHeight="1" x14ac:dyDescent="0.2">
      <c r="A205" s="34"/>
      <c r="B205" s="131" t="s">
        <v>106</v>
      </c>
      <c r="C205" s="142">
        <v>3564.61</v>
      </c>
      <c r="D205" s="142">
        <v>3300</v>
      </c>
      <c r="E205" s="142">
        <v>3300</v>
      </c>
      <c r="F205" s="142">
        <v>3300</v>
      </c>
      <c r="G205" s="176">
        <f t="shared" si="24"/>
        <v>0</v>
      </c>
      <c r="H205" s="131" t="s">
        <v>7</v>
      </c>
    </row>
    <row r="206" spans="1:8" ht="12.75" customHeight="1" x14ac:dyDescent="0.2">
      <c r="A206" s="34"/>
      <c r="B206" s="131" t="s">
        <v>101</v>
      </c>
      <c r="C206" s="142">
        <v>0</v>
      </c>
      <c r="D206" s="142">
        <v>100</v>
      </c>
      <c r="E206" s="142">
        <v>100</v>
      </c>
      <c r="F206" s="142">
        <v>100</v>
      </c>
      <c r="G206" s="176">
        <f t="shared" si="24"/>
        <v>0</v>
      </c>
      <c r="H206" s="131" t="s">
        <v>7</v>
      </c>
    </row>
    <row r="207" spans="1:8" ht="12.75" customHeight="1" x14ac:dyDescent="0.2">
      <c r="A207" s="34"/>
      <c r="B207" s="131" t="s">
        <v>102</v>
      </c>
      <c r="C207" s="142">
        <v>2681.66</v>
      </c>
      <c r="D207" s="142">
        <v>6000</v>
      </c>
      <c r="E207" s="142">
        <v>6000</v>
      </c>
      <c r="F207" s="142">
        <v>6000</v>
      </c>
      <c r="G207" s="176">
        <f t="shared" si="24"/>
        <v>0</v>
      </c>
      <c r="H207" s="16"/>
    </row>
    <row r="208" spans="1:8" ht="12.75" customHeight="1" x14ac:dyDescent="0.2">
      <c r="A208" s="34"/>
      <c r="B208" s="131" t="s">
        <v>103</v>
      </c>
      <c r="C208" s="142">
        <v>364.12</v>
      </c>
      <c r="D208" s="142">
        <v>620</v>
      </c>
      <c r="E208" s="142">
        <v>620</v>
      </c>
      <c r="F208" s="142">
        <v>620</v>
      </c>
      <c r="G208" s="176">
        <f t="shared" si="24"/>
        <v>0</v>
      </c>
      <c r="H208" s="16"/>
    </row>
    <row r="209" spans="1:8" ht="12.75" customHeight="1" x14ac:dyDescent="0.2">
      <c r="A209" s="34"/>
      <c r="B209" s="178" t="s">
        <v>104</v>
      </c>
      <c r="C209" s="181">
        <f>SUM(C203:C208)</f>
        <v>8110.39</v>
      </c>
      <c r="D209" s="181">
        <f t="shared" ref="D209:G209" si="25">SUM(D203:D208)</f>
        <v>15020</v>
      </c>
      <c r="E209" s="181">
        <f t="shared" si="25"/>
        <v>15020</v>
      </c>
      <c r="F209" s="181">
        <f t="shared" si="25"/>
        <v>15020</v>
      </c>
      <c r="G209" s="181">
        <f t="shared" si="25"/>
        <v>0</v>
      </c>
      <c r="H209" s="179">
        <f>(F209-D209)/D209*100</f>
        <v>0</v>
      </c>
    </row>
    <row r="210" spans="1:8" ht="12.75" customHeight="1" x14ac:dyDescent="0.2">
      <c r="A210" s="34"/>
      <c r="B210" s="182"/>
      <c r="C210" s="181"/>
      <c r="D210" s="181"/>
      <c r="E210" s="181"/>
      <c r="F210" s="181"/>
      <c r="G210" s="176"/>
      <c r="H210" s="179"/>
    </row>
    <row r="211" spans="1:8" ht="12.75" customHeight="1" x14ac:dyDescent="0.2">
      <c r="A211" s="34"/>
      <c r="B211" s="16"/>
      <c r="C211" s="16"/>
      <c r="D211" s="16"/>
      <c r="E211" s="16"/>
      <c r="F211" s="16"/>
      <c r="G211" s="16"/>
      <c r="H211" s="16"/>
    </row>
    <row r="212" spans="1:8" ht="12.75" customHeight="1" x14ac:dyDescent="0.2">
      <c r="A212" s="127" t="s">
        <v>75</v>
      </c>
      <c r="B212" s="182"/>
      <c r="C212" s="125" t="s">
        <v>35</v>
      </c>
      <c r="D212" s="125" t="s">
        <v>36</v>
      </c>
      <c r="E212" s="125" t="s">
        <v>36</v>
      </c>
      <c r="F212" s="125" t="s">
        <v>37</v>
      </c>
      <c r="G212" s="126" t="s">
        <v>38</v>
      </c>
      <c r="H212" s="126" t="s">
        <v>39</v>
      </c>
    </row>
    <row r="213" spans="1:8" ht="12.75" customHeight="1" x14ac:dyDescent="0.2">
      <c r="A213" s="190" t="s">
        <v>110</v>
      </c>
      <c r="B213" s="184"/>
      <c r="C213" s="126" t="s">
        <v>76</v>
      </c>
      <c r="D213" s="126" t="s">
        <v>43</v>
      </c>
      <c r="E213" s="126" t="s">
        <v>44</v>
      </c>
      <c r="F213" s="126" t="s">
        <v>45</v>
      </c>
      <c r="G213" s="126" t="s">
        <v>46</v>
      </c>
      <c r="H213" s="126" t="s">
        <v>46</v>
      </c>
    </row>
    <row r="214" spans="1:8" ht="12.75" customHeight="1" x14ac:dyDescent="0.2">
      <c r="A214" s="34"/>
      <c r="B214" s="16"/>
      <c r="C214" s="16"/>
      <c r="D214" s="16"/>
      <c r="E214" s="16"/>
      <c r="F214" s="16"/>
      <c r="G214" s="16"/>
      <c r="H214" s="16"/>
    </row>
    <row r="215" spans="1:8" ht="12.75" customHeight="1" x14ac:dyDescent="0.2">
      <c r="A215" s="127" t="s">
        <v>126</v>
      </c>
      <c r="B215" s="131" t="s">
        <v>98</v>
      </c>
      <c r="C215" s="142">
        <v>156.28</v>
      </c>
      <c r="D215" s="142">
        <v>100</v>
      </c>
      <c r="E215" s="142">
        <v>100</v>
      </c>
      <c r="F215" s="142">
        <v>100</v>
      </c>
      <c r="G215" s="176">
        <f t="shared" ref="G215:G220" si="26">F215-D215</f>
        <v>0</v>
      </c>
      <c r="H215" s="131" t="s">
        <v>7</v>
      </c>
    </row>
    <row r="216" spans="1:8" ht="12.75" customHeight="1" x14ac:dyDescent="0.2">
      <c r="A216" s="34"/>
      <c r="B216" s="131" t="s">
        <v>99</v>
      </c>
      <c r="C216" s="142">
        <v>505</v>
      </c>
      <c r="D216" s="142">
        <v>2000</v>
      </c>
      <c r="E216" s="142">
        <v>2000</v>
      </c>
      <c r="F216" s="142">
        <v>2000</v>
      </c>
      <c r="G216" s="176">
        <f t="shared" si="26"/>
        <v>0</v>
      </c>
      <c r="H216" s="131" t="s">
        <v>7</v>
      </c>
    </row>
    <row r="217" spans="1:8" ht="12.75" customHeight="1" x14ac:dyDescent="0.2">
      <c r="A217" s="34"/>
      <c r="B217" s="131" t="s">
        <v>106</v>
      </c>
      <c r="C217" s="142">
        <v>10910.09</v>
      </c>
      <c r="D217" s="142">
        <v>12000</v>
      </c>
      <c r="E217" s="142">
        <v>12000</v>
      </c>
      <c r="F217" s="142">
        <v>12000</v>
      </c>
      <c r="G217" s="176">
        <f t="shared" si="26"/>
        <v>0</v>
      </c>
      <c r="H217" s="131" t="s">
        <v>7</v>
      </c>
    </row>
    <row r="218" spans="1:8" ht="12.75" customHeight="1" x14ac:dyDescent="0.2">
      <c r="A218" s="34"/>
      <c r="B218" s="131" t="s">
        <v>101</v>
      </c>
      <c r="C218" s="142">
        <v>345.62</v>
      </c>
      <c r="D218" s="142">
        <v>4000</v>
      </c>
      <c r="E218" s="142">
        <v>4000</v>
      </c>
      <c r="F218" s="142">
        <v>2000</v>
      </c>
      <c r="G218" s="176">
        <f t="shared" si="26"/>
        <v>-2000</v>
      </c>
      <c r="H218" s="131"/>
    </row>
    <row r="219" spans="1:8" ht="12.75" customHeight="1" x14ac:dyDescent="0.2">
      <c r="A219" s="34"/>
      <c r="B219" s="131" t="s">
        <v>102</v>
      </c>
      <c r="C219" s="142">
        <v>6388.14</v>
      </c>
      <c r="D219" s="142">
        <v>6000</v>
      </c>
      <c r="E219" s="142">
        <v>6000</v>
      </c>
      <c r="F219" s="142">
        <v>6000</v>
      </c>
      <c r="G219" s="176">
        <f t="shared" si="26"/>
        <v>0</v>
      </c>
      <c r="H219" s="16"/>
    </row>
    <row r="220" spans="1:8" ht="12.75" customHeight="1" x14ac:dyDescent="0.2">
      <c r="A220" s="34"/>
      <c r="B220" s="131" t="s">
        <v>103</v>
      </c>
      <c r="C220" s="142">
        <v>1092</v>
      </c>
      <c r="D220" s="142">
        <v>3000</v>
      </c>
      <c r="E220" s="142">
        <v>3000</v>
      </c>
      <c r="F220" s="142">
        <v>2000</v>
      </c>
      <c r="G220" s="176">
        <f t="shared" si="26"/>
        <v>-1000</v>
      </c>
      <c r="H220" s="131" t="s">
        <v>7</v>
      </c>
    </row>
    <row r="221" spans="1:8" ht="12.75" customHeight="1" x14ac:dyDescent="0.2">
      <c r="A221" s="34"/>
      <c r="B221" s="178" t="s">
        <v>104</v>
      </c>
      <c r="C221" s="181">
        <f>SUM(C215:C220)</f>
        <v>19397.13</v>
      </c>
      <c r="D221" s="181">
        <f t="shared" ref="D221:G221" si="27">SUM(D215:D220)</f>
        <v>27100</v>
      </c>
      <c r="E221" s="181">
        <f t="shared" si="27"/>
        <v>27100</v>
      </c>
      <c r="F221" s="181">
        <f t="shared" si="27"/>
        <v>24100</v>
      </c>
      <c r="G221" s="181">
        <f t="shared" si="27"/>
        <v>-3000</v>
      </c>
      <c r="H221" s="179">
        <f>(F221-D221)/D221*100</f>
        <v>-11.07011070110701</v>
      </c>
    </row>
    <row r="222" spans="1:8" ht="12.75" customHeight="1" x14ac:dyDescent="0.2">
      <c r="A222" s="34"/>
      <c r="B222" s="182"/>
      <c r="C222" s="176"/>
      <c r="D222" s="188"/>
      <c r="E222" s="188"/>
      <c r="F222" s="188"/>
      <c r="G222" s="178" t="s">
        <v>7</v>
      </c>
      <c r="H222" s="179"/>
    </row>
    <row r="223" spans="1:8" ht="12.75" customHeight="1" x14ac:dyDescent="0.2">
      <c r="A223" s="127" t="s">
        <v>127</v>
      </c>
      <c r="B223" s="131" t="s">
        <v>98</v>
      </c>
      <c r="C223" s="142">
        <v>0</v>
      </c>
      <c r="D223" s="142">
        <v>0</v>
      </c>
      <c r="E223" s="142">
        <v>0</v>
      </c>
      <c r="F223" s="142">
        <v>0</v>
      </c>
      <c r="G223" s="176">
        <f t="shared" ref="G223:G228" si="28">F223-D223</f>
        <v>0</v>
      </c>
      <c r="H223" s="131" t="s">
        <v>7</v>
      </c>
    </row>
    <row r="224" spans="1:8" ht="12.75" customHeight="1" x14ac:dyDescent="0.2">
      <c r="A224" s="34"/>
      <c r="B224" s="131" t="s">
        <v>99</v>
      </c>
      <c r="C224" s="142">
        <v>0</v>
      </c>
      <c r="D224" s="142">
        <v>0</v>
      </c>
      <c r="E224" s="142">
        <v>0</v>
      </c>
      <c r="F224" s="142">
        <v>0</v>
      </c>
      <c r="G224" s="176">
        <f t="shared" si="28"/>
        <v>0</v>
      </c>
      <c r="H224" s="131" t="s">
        <v>7</v>
      </c>
    </row>
    <row r="225" spans="1:8" ht="12.75" customHeight="1" x14ac:dyDescent="0.2">
      <c r="A225" s="34"/>
      <c r="B225" s="131" t="s">
        <v>106</v>
      </c>
      <c r="C225" s="142">
        <v>1004.77</v>
      </c>
      <c r="D225" s="142">
        <v>750</v>
      </c>
      <c r="E225" s="142">
        <v>750</v>
      </c>
      <c r="F225" s="142">
        <v>750</v>
      </c>
      <c r="G225" s="176">
        <f t="shared" si="28"/>
        <v>0</v>
      </c>
      <c r="H225" s="131" t="s">
        <v>7</v>
      </c>
    </row>
    <row r="226" spans="1:8" ht="12.75" customHeight="1" x14ac:dyDescent="0.2">
      <c r="A226" s="34"/>
      <c r="B226" s="131" t="s">
        <v>101</v>
      </c>
      <c r="C226" s="142">
        <v>0</v>
      </c>
      <c r="D226" s="142">
        <v>14000</v>
      </c>
      <c r="E226" s="142">
        <v>14000</v>
      </c>
      <c r="F226" s="142">
        <v>14000</v>
      </c>
      <c r="G226" s="176">
        <f t="shared" si="28"/>
        <v>0</v>
      </c>
      <c r="H226" s="131" t="s">
        <v>7</v>
      </c>
    </row>
    <row r="227" spans="1:8" ht="12.75" customHeight="1" x14ac:dyDescent="0.2">
      <c r="A227" s="34"/>
      <c r="B227" s="131" t="s">
        <v>102</v>
      </c>
      <c r="C227" s="142">
        <v>0</v>
      </c>
      <c r="D227" s="142">
        <v>0</v>
      </c>
      <c r="E227" s="142">
        <v>0</v>
      </c>
      <c r="F227" s="142">
        <v>0</v>
      </c>
      <c r="G227" s="176">
        <f t="shared" si="28"/>
        <v>0</v>
      </c>
      <c r="H227" s="131" t="s">
        <v>7</v>
      </c>
    </row>
    <row r="228" spans="1:8" ht="12.75" customHeight="1" x14ac:dyDescent="0.2">
      <c r="A228" s="34"/>
      <c r="B228" s="131" t="s">
        <v>103</v>
      </c>
      <c r="C228" s="142">
        <v>0</v>
      </c>
      <c r="D228" s="142">
        <v>0</v>
      </c>
      <c r="E228" s="142">
        <v>0</v>
      </c>
      <c r="F228" s="142">
        <v>3000</v>
      </c>
      <c r="G228" s="176">
        <f t="shared" si="28"/>
        <v>3000</v>
      </c>
      <c r="H228" s="189" t="s">
        <v>128</v>
      </c>
    </row>
    <row r="229" spans="1:8" ht="12.75" customHeight="1" x14ac:dyDescent="0.2">
      <c r="A229" s="34"/>
      <c r="B229" s="178" t="s">
        <v>104</v>
      </c>
      <c r="C229" s="181">
        <f>SUM(C223:C228)</f>
        <v>1004.77</v>
      </c>
      <c r="D229" s="181">
        <f t="shared" ref="D229:G229" si="29">SUM(D223:D228)</f>
        <v>14750</v>
      </c>
      <c r="E229" s="181">
        <f t="shared" si="29"/>
        <v>14750</v>
      </c>
      <c r="F229" s="181">
        <f t="shared" si="29"/>
        <v>17750</v>
      </c>
      <c r="G229" s="181">
        <f t="shared" si="29"/>
        <v>3000</v>
      </c>
      <c r="H229" s="179">
        <f>(F229-D229)/D229*100</f>
        <v>20.33898305084746</v>
      </c>
    </row>
    <row r="230" spans="1:8" ht="12.75" customHeight="1" x14ac:dyDescent="0.2">
      <c r="A230" s="34"/>
      <c r="B230" s="16"/>
      <c r="C230" s="16"/>
      <c r="D230" s="16"/>
      <c r="E230" s="16"/>
      <c r="F230" s="16"/>
      <c r="G230" s="16"/>
      <c r="H230" s="16"/>
    </row>
    <row r="231" spans="1:8" ht="12.75" customHeight="1" x14ac:dyDescent="0.2">
      <c r="A231" s="127" t="s">
        <v>129</v>
      </c>
      <c r="B231" s="131" t="s">
        <v>98</v>
      </c>
      <c r="C231" s="142">
        <v>0</v>
      </c>
      <c r="D231" s="142">
        <v>0</v>
      </c>
      <c r="E231" s="142">
        <v>0</v>
      </c>
      <c r="F231" s="142">
        <v>0</v>
      </c>
      <c r="G231" s="176">
        <f t="shared" ref="G231:G236" si="30">F231-D231</f>
        <v>0</v>
      </c>
      <c r="H231" s="131" t="s">
        <v>7</v>
      </c>
    </row>
    <row r="232" spans="1:8" ht="12.75" customHeight="1" x14ac:dyDescent="0.2">
      <c r="A232" s="34"/>
      <c r="B232" s="131" t="s">
        <v>99</v>
      </c>
      <c r="C232" s="142">
        <v>429.75</v>
      </c>
      <c r="D232" s="142">
        <v>2500</v>
      </c>
      <c r="E232" s="142">
        <v>2500</v>
      </c>
      <c r="F232" s="142">
        <v>2500</v>
      </c>
      <c r="G232" s="176">
        <f t="shared" si="30"/>
        <v>0</v>
      </c>
      <c r="H232" s="131" t="s">
        <v>7</v>
      </c>
    </row>
    <row r="233" spans="1:8" ht="12.75" customHeight="1" x14ac:dyDescent="0.2">
      <c r="A233" s="34"/>
      <c r="B233" s="131" t="s">
        <v>106</v>
      </c>
      <c r="C233" s="142">
        <v>25233.26</v>
      </c>
      <c r="D233" s="142">
        <v>25000</v>
      </c>
      <c r="E233" s="142">
        <v>25000</v>
      </c>
      <c r="F233" s="142">
        <v>25000</v>
      </c>
      <c r="G233" s="176">
        <f t="shared" si="30"/>
        <v>0</v>
      </c>
      <c r="H233" s="131" t="s">
        <v>7</v>
      </c>
    </row>
    <row r="234" spans="1:8" ht="12.75" customHeight="1" x14ac:dyDescent="0.2">
      <c r="A234" s="34"/>
      <c r="B234" s="131" t="s">
        <v>101</v>
      </c>
      <c r="C234" s="142">
        <v>0</v>
      </c>
      <c r="D234" s="142">
        <v>250</v>
      </c>
      <c r="E234" s="142">
        <v>250</v>
      </c>
      <c r="F234" s="142">
        <v>250</v>
      </c>
      <c r="G234" s="176">
        <f t="shared" si="30"/>
        <v>0</v>
      </c>
      <c r="H234" s="131" t="s">
        <v>7</v>
      </c>
    </row>
    <row r="235" spans="1:8" ht="12.75" customHeight="1" x14ac:dyDescent="0.2">
      <c r="A235" s="34"/>
      <c r="B235" s="131" t="s">
        <v>102</v>
      </c>
      <c r="C235" s="142">
        <v>15460.13</v>
      </c>
      <c r="D235" s="142">
        <v>15000</v>
      </c>
      <c r="E235" s="142">
        <v>15000</v>
      </c>
      <c r="F235" s="142">
        <v>15000</v>
      </c>
      <c r="G235" s="176">
        <f t="shared" si="30"/>
        <v>0</v>
      </c>
      <c r="H235" s="131" t="s">
        <v>7</v>
      </c>
    </row>
    <row r="236" spans="1:8" ht="12.75" customHeight="1" x14ac:dyDescent="0.2">
      <c r="A236" s="34"/>
      <c r="B236" s="131" t="s">
        <v>103</v>
      </c>
      <c r="C236" s="142">
        <v>1735</v>
      </c>
      <c r="D236" s="142">
        <v>1000</v>
      </c>
      <c r="E236" s="142">
        <v>1000</v>
      </c>
      <c r="F236" s="142">
        <v>1000</v>
      </c>
      <c r="G236" s="176">
        <f t="shared" si="30"/>
        <v>0</v>
      </c>
      <c r="H236" s="131" t="s">
        <v>7</v>
      </c>
    </row>
    <row r="237" spans="1:8" ht="12.75" customHeight="1" x14ac:dyDescent="0.2">
      <c r="A237" s="34"/>
      <c r="B237" s="178" t="s">
        <v>104</v>
      </c>
      <c r="C237" s="181">
        <f>SUM(C231:C236)</f>
        <v>42858.14</v>
      </c>
      <c r="D237" s="181">
        <f t="shared" ref="D237:G237" si="31">SUM(D231:D236)</f>
        <v>43750</v>
      </c>
      <c r="E237" s="181">
        <f t="shared" si="31"/>
        <v>43750</v>
      </c>
      <c r="F237" s="181">
        <f t="shared" si="31"/>
        <v>43750</v>
      </c>
      <c r="G237" s="181">
        <f t="shared" si="31"/>
        <v>0</v>
      </c>
      <c r="H237" s="179">
        <f>(F237-D237)/D237*100</f>
        <v>0</v>
      </c>
    </row>
    <row r="238" spans="1:8" ht="12.75" customHeight="1" x14ac:dyDescent="0.2">
      <c r="A238" s="34"/>
      <c r="B238" s="192"/>
      <c r="C238" s="181"/>
      <c r="D238" s="181"/>
      <c r="E238" s="181"/>
      <c r="F238" s="181"/>
      <c r="G238" s="181"/>
      <c r="H238" s="179"/>
    </row>
    <row r="239" spans="1:8" ht="12.75" customHeight="1" x14ac:dyDescent="0.2">
      <c r="A239" s="139" t="s">
        <v>130</v>
      </c>
      <c r="B239" s="131" t="s">
        <v>131</v>
      </c>
      <c r="C239" s="142">
        <v>47440.800000000003</v>
      </c>
      <c r="D239" s="142">
        <v>52138</v>
      </c>
      <c r="E239" s="142">
        <v>32629</v>
      </c>
      <c r="F239" s="142">
        <v>35554</v>
      </c>
      <c r="G239" s="193">
        <f t="shared" ref="G239:G250" si="32">F239-D239</f>
        <v>-16584</v>
      </c>
      <c r="H239" s="194" t="s">
        <v>132</v>
      </c>
    </row>
    <row r="240" spans="1:8" ht="12.75" customHeight="1" x14ac:dyDescent="0.2">
      <c r="A240" s="34"/>
      <c r="B240" s="131" t="s">
        <v>133</v>
      </c>
      <c r="C240" s="142">
        <v>2553.48</v>
      </c>
      <c r="D240" s="142">
        <v>3087</v>
      </c>
      <c r="E240" s="142">
        <v>1932</v>
      </c>
      <c r="F240" s="142">
        <v>2105</v>
      </c>
      <c r="G240" s="193">
        <f t="shared" si="32"/>
        <v>-982</v>
      </c>
      <c r="H240" s="178" t="s">
        <v>7</v>
      </c>
    </row>
    <row r="241" spans="1:8" ht="12.75" customHeight="1" x14ac:dyDescent="0.2">
      <c r="A241" s="34"/>
      <c r="B241" s="131" t="s">
        <v>134</v>
      </c>
      <c r="C241" s="142">
        <v>16216.79</v>
      </c>
      <c r="D241" s="142">
        <v>19994</v>
      </c>
      <c r="E241" s="142">
        <v>9536</v>
      </c>
      <c r="F241" s="142">
        <v>10490</v>
      </c>
      <c r="G241" s="193">
        <f t="shared" si="32"/>
        <v>-9504</v>
      </c>
      <c r="H241" s="16"/>
    </row>
    <row r="242" spans="1:8" ht="12.75" customHeight="1" x14ac:dyDescent="0.2">
      <c r="A242" s="34"/>
      <c r="B242" s="131" t="s">
        <v>135</v>
      </c>
      <c r="C242" s="142">
        <v>0</v>
      </c>
      <c r="D242" s="142">
        <v>1280</v>
      </c>
      <c r="E242" s="142">
        <v>800</v>
      </c>
      <c r="F242" s="142">
        <v>800</v>
      </c>
      <c r="G242" s="193">
        <f t="shared" si="32"/>
        <v>-480</v>
      </c>
      <c r="H242" s="16"/>
    </row>
    <row r="243" spans="1:8" ht="12.75" customHeight="1" x14ac:dyDescent="0.2">
      <c r="A243" s="34"/>
      <c r="B243" s="131" t="s">
        <v>136</v>
      </c>
      <c r="C243" s="142">
        <v>0</v>
      </c>
      <c r="D243" s="142">
        <v>0</v>
      </c>
      <c r="E243" s="142">
        <v>0</v>
      </c>
      <c r="F243" s="142">
        <v>0</v>
      </c>
      <c r="G243" s="193">
        <f t="shared" si="32"/>
        <v>0</v>
      </c>
      <c r="H243" s="16"/>
    </row>
    <row r="244" spans="1:8" ht="12.75" customHeight="1" x14ac:dyDescent="0.2">
      <c r="A244" s="34"/>
      <c r="B244" s="131" t="s">
        <v>137</v>
      </c>
      <c r="C244" s="142">
        <v>0</v>
      </c>
      <c r="D244" s="142">
        <v>0</v>
      </c>
      <c r="E244" s="142">
        <v>0</v>
      </c>
      <c r="F244" s="142">
        <v>0</v>
      </c>
      <c r="G244" s="193">
        <f t="shared" si="32"/>
        <v>0</v>
      </c>
      <c r="H244" s="16"/>
    </row>
    <row r="245" spans="1:8" ht="12.75" customHeight="1" x14ac:dyDescent="0.2">
      <c r="A245" s="34"/>
      <c r="B245" s="131" t="s">
        <v>138</v>
      </c>
      <c r="C245" s="142">
        <v>0</v>
      </c>
      <c r="D245" s="142">
        <v>1000</v>
      </c>
      <c r="E245" s="142">
        <v>1000</v>
      </c>
      <c r="F245" s="142">
        <v>1000</v>
      </c>
      <c r="G245" s="193">
        <f t="shared" si="32"/>
        <v>0</v>
      </c>
      <c r="H245" s="16"/>
    </row>
    <row r="246" spans="1:8" ht="12.75" customHeight="1" x14ac:dyDescent="0.2">
      <c r="A246" s="34"/>
      <c r="B246" s="131" t="s">
        <v>139</v>
      </c>
      <c r="C246" s="142">
        <v>239.16</v>
      </c>
      <c r="D246" s="142">
        <v>500</v>
      </c>
      <c r="E246" s="142">
        <v>500</v>
      </c>
      <c r="F246" s="142">
        <v>500</v>
      </c>
      <c r="G246" s="193">
        <f t="shared" si="32"/>
        <v>0</v>
      </c>
      <c r="H246" s="16"/>
    </row>
    <row r="247" spans="1:8" ht="12.75" customHeight="1" x14ac:dyDescent="0.2">
      <c r="A247" s="34"/>
      <c r="B247" s="131" t="s">
        <v>140</v>
      </c>
      <c r="C247" s="142">
        <v>249.94</v>
      </c>
      <c r="D247" s="142">
        <v>300</v>
      </c>
      <c r="E247" s="142">
        <v>300</v>
      </c>
      <c r="F247" s="142">
        <v>300</v>
      </c>
      <c r="G247" s="193">
        <f t="shared" si="32"/>
        <v>0</v>
      </c>
      <c r="H247" s="16"/>
    </row>
    <row r="248" spans="1:8" ht="12.75" customHeight="1" x14ac:dyDescent="0.2">
      <c r="A248" s="34"/>
      <c r="B248" s="131" t="s">
        <v>141</v>
      </c>
      <c r="C248" s="142">
        <v>24.49</v>
      </c>
      <c r="D248" s="142">
        <v>200</v>
      </c>
      <c r="E248" s="142">
        <v>200</v>
      </c>
      <c r="F248" s="142">
        <v>200</v>
      </c>
      <c r="G248" s="193">
        <f t="shared" si="32"/>
        <v>0</v>
      </c>
      <c r="H248" s="16"/>
    </row>
    <row r="249" spans="1:8" ht="12.75" customHeight="1" x14ac:dyDescent="0.2">
      <c r="A249" s="34"/>
      <c r="B249" s="131" t="s">
        <v>142</v>
      </c>
      <c r="C249" s="142">
        <v>0</v>
      </c>
      <c r="D249" s="142">
        <v>0</v>
      </c>
      <c r="E249" s="142">
        <v>0</v>
      </c>
      <c r="F249" s="142">
        <v>0</v>
      </c>
      <c r="G249" s="193">
        <f t="shared" si="32"/>
        <v>0</v>
      </c>
      <c r="H249" s="16"/>
    </row>
    <row r="250" spans="1:8" ht="12.75" customHeight="1" x14ac:dyDescent="0.2">
      <c r="A250" s="34"/>
      <c r="B250" s="131" t="s">
        <v>143</v>
      </c>
      <c r="C250" s="142">
        <v>663</v>
      </c>
      <c r="D250" s="142">
        <v>500</v>
      </c>
      <c r="E250" s="142">
        <v>500</v>
      </c>
      <c r="F250" s="142">
        <v>500</v>
      </c>
      <c r="G250" s="193">
        <f t="shared" si="32"/>
        <v>0</v>
      </c>
      <c r="H250" s="16"/>
    </row>
    <row r="251" spans="1:8" ht="12.75" customHeight="1" x14ac:dyDescent="0.2">
      <c r="A251" s="34"/>
      <c r="B251" s="192"/>
      <c r="C251" s="181">
        <f>SUM(C239:C250)</f>
        <v>67387.660000000018</v>
      </c>
      <c r="D251" s="181">
        <f t="shared" ref="D251:G251" si="33">SUM(D239:D250)</f>
        <v>78999</v>
      </c>
      <c r="E251" s="181">
        <f t="shared" si="33"/>
        <v>47397</v>
      </c>
      <c r="F251" s="181">
        <f t="shared" si="33"/>
        <v>51449</v>
      </c>
      <c r="G251" s="181">
        <f t="shared" si="33"/>
        <v>-27550</v>
      </c>
      <c r="H251" s="179">
        <f>(F251-D251)/D251*100</f>
        <v>-34.87385916277421</v>
      </c>
    </row>
    <row r="252" spans="1:8" ht="12.75" customHeight="1" x14ac:dyDescent="0.2">
      <c r="A252" s="34"/>
      <c r="B252" s="195"/>
      <c r="C252" s="176"/>
      <c r="D252" s="181"/>
      <c r="E252" s="181"/>
      <c r="F252" s="181"/>
      <c r="G252" s="176"/>
      <c r="H252" s="179"/>
    </row>
    <row r="253" spans="1:8" ht="12.75" customHeight="1" x14ac:dyDescent="0.2">
      <c r="A253" s="132" t="s">
        <v>144</v>
      </c>
      <c r="B253" s="196" t="s">
        <v>145</v>
      </c>
      <c r="C253" s="134">
        <v>0</v>
      </c>
      <c r="D253" s="142">
        <v>55000</v>
      </c>
      <c r="E253" s="142">
        <v>55000</v>
      </c>
      <c r="F253" s="142">
        <v>55000</v>
      </c>
      <c r="G253" s="176">
        <f>F253-D253</f>
        <v>0</v>
      </c>
      <c r="H253" s="16"/>
    </row>
    <row r="254" spans="1:8" ht="12.75" customHeight="1" x14ac:dyDescent="0.2">
      <c r="A254" s="34"/>
      <c r="B254" s="197" t="s">
        <v>146</v>
      </c>
      <c r="C254" s="198">
        <f>SUM(C253)</f>
        <v>0</v>
      </c>
      <c r="D254" s="198">
        <f>SUM(D253)</f>
        <v>55000</v>
      </c>
      <c r="E254" s="198">
        <f>SUM(E253)</f>
        <v>55000</v>
      </c>
      <c r="F254" s="198">
        <f>SUM(F253)</f>
        <v>55000</v>
      </c>
      <c r="G254" s="198">
        <f>SUM(G253)</f>
        <v>0</v>
      </c>
      <c r="H254" s="179">
        <f>(F254-D254)/D254*100</f>
        <v>0</v>
      </c>
    </row>
    <row r="255" spans="1:8" ht="12.75" customHeight="1" x14ac:dyDescent="0.2">
      <c r="A255" s="162"/>
      <c r="B255" s="199" t="s">
        <v>147</v>
      </c>
      <c r="C255" s="11"/>
      <c r="D255" s="200" t="s">
        <v>7</v>
      </c>
      <c r="E255" s="200"/>
      <c r="F255" s="200">
        <f>F122+F130+F138+F146+F154+F168+F177+F185+F193+F201+F209+F221+F229+F237+F251+F254</f>
        <v>5393718</v>
      </c>
      <c r="G255" s="201"/>
      <c r="H255" s="202"/>
    </row>
    <row r="256" spans="1:8" ht="12.75" customHeight="1" x14ac:dyDescent="0.2">
      <c r="A256" s="34"/>
      <c r="B256" s="203"/>
      <c r="C256" s="204"/>
      <c r="D256" s="204"/>
      <c r="E256" s="204"/>
      <c r="F256" s="204"/>
      <c r="G256" s="204"/>
      <c r="H256" s="179"/>
    </row>
    <row r="257" spans="1:8" ht="12.75" customHeight="1" x14ac:dyDescent="0.2">
      <c r="A257" s="127" t="s">
        <v>148</v>
      </c>
      <c r="B257" s="182"/>
      <c r="C257" s="125" t="s">
        <v>35</v>
      </c>
      <c r="D257" s="125" t="s">
        <v>36</v>
      </c>
      <c r="E257" s="125" t="s">
        <v>36</v>
      </c>
      <c r="F257" s="125" t="s">
        <v>37</v>
      </c>
      <c r="G257" s="126" t="s">
        <v>38</v>
      </c>
      <c r="H257" s="126" t="s">
        <v>39</v>
      </c>
    </row>
    <row r="258" spans="1:8" ht="12.75" customHeight="1" x14ac:dyDescent="0.2">
      <c r="A258" s="190" t="s">
        <v>110</v>
      </c>
      <c r="B258" s="16"/>
      <c r="C258" s="126" t="s">
        <v>76</v>
      </c>
      <c r="D258" s="126" t="s">
        <v>43</v>
      </c>
      <c r="E258" s="126" t="s">
        <v>44</v>
      </c>
      <c r="F258" s="126" t="s">
        <v>45</v>
      </c>
      <c r="G258" s="126" t="s">
        <v>46</v>
      </c>
      <c r="H258" s="205" t="s">
        <v>46</v>
      </c>
    </row>
    <row r="259" spans="1:8" ht="12.75" customHeight="1" x14ac:dyDescent="0.2">
      <c r="A259" s="190" t="s">
        <v>148</v>
      </c>
      <c r="B259" s="131" t="s">
        <v>149</v>
      </c>
      <c r="C259" s="142">
        <v>78453</v>
      </c>
      <c r="D259" s="142">
        <v>81591</v>
      </c>
      <c r="E259" s="142">
        <v>83466</v>
      </c>
      <c r="F259" s="142">
        <v>89709</v>
      </c>
      <c r="G259" s="193">
        <f t="shared" ref="G259:G295" si="34">F259-D259</f>
        <v>8118</v>
      </c>
      <c r="H259" s="15"/>
    </row>
    <row r="260" spans="1:8" ht="12.75" customHeight="1" x14ac:dyDescent="0.2">
      <c r="A260" s="183"/>
      <c r="B260" s="131" t="s">
        <v>150</v>
      </c>
      <c r="C260" s="142">
        <v>4096.43</v>
      </c>
      <c r="D260" s="142">
        <v>4830</v>
      </c>
      <c r="E260" s="142">
        <v>4941</v>
      </c>
      <c r="F260" s="142">
        <v>5311</v>
      </c>
      <c r="G260" s="193">
        <f t="shared" si="34"/>
        <v>481</v>
      </c>
      <c r="H260" s="15"/>
    </row>
    <row r="261" spans="1:8" ht="12.75" customHeight="1" x14ac:dyDescent="0.2">
      <c r="A261" s="183"/>
      <c r="B261" s="131" t="s">
        <v>151</v>
      </c>
      <c r="C261" s="142">
        <v>21898.92</v>
      </c>
      <c r="D261" s="142">
        <v>24089</v>
      </c>
      <c r="E261" s="142">
        <v>23213</v>
      </c>
      <c r="F261" s="142">
        <v>25534</v>
      </c>
      <c r="G261" s="193">
        <f t="shared" si="34"/>
        <v>1445</v>
      </c>
      <c r="H261" s="15"/>
    </row>
    <row r="262" spans="1:8" ht="12.75" customHeight="1" x14ac:dyDescent="0.2">
      <c r="A262" s="183"/>
      <c r="B262" s="131" t="s">
        <v>135</v>
      </c>
      <c r="C262" s="142">
        <v>0</v>
      </c>
      <c r="D262" s="142">
        <v>0</v>
      </c>
      <c r="E262" s="142">
        <v>0</v>
      </c>
      <c r="F262" s="142">
        <v>0</v>
      </c>
      <c r="G262" s="193">
        <f t="shared" si="34"/>
        <v>0</v>
      </c>
      <c r="H262" s="15"/>
    </row>
    <row r="263" spans="1:8" ht="12.75" customHeight="1" x14ac:dyDescent="0.2">
      <c r="A263" s="183"/>
      <c r="B263" s="131" t="s">
        <v>152</v>
      </c>
      <c r="C263" s="142">
        <v>0</v>
      </c>
      <c r="D263" s="142">
        <v>0</v>
      </c>
      <c r="E263" s="142">
        <v>83618</v>
      </c>
      <c r="F263" s="142">
        <v>100000</v>
      </c>
      <c r="G263" s="193">
        <f t="shared" si="34"/>
        <v>100000</v>
      </c>
      <c r="H263" s="15"/>
    </row>
    <row r="264" spans="1:8" ht="12.75" customHeight="1" x14ac:dyDescent="0.2">
      <c r="A264" s="183"/>
      <c r="B264" s="131" t="s">
        <v>153</v>
      </c>
      <c r="C264" s="142">
        <v>0</v>
      </c>
      <c r="D264" s="142">
        <v>0</v>
      </c>
      <c r="E264" s="142">
        <v>4950</v>
      </c>
      <c r="F264" s="142">
        <v>5920</v>
      </c>
      <c r="G264" s="193">
        <f t="shared" si="34"/>
        <v>5920</v>
      </c>
      <c r="H264" s="15"/>
    </row>
    <row r="265" spans="1:8" ht="12.75" customHeight="1" x14ac:dyDescent="0.2">
      <c r="A265" s="183"/>
      <c r="B265" s="131" t="s">
        <v>154</v>
      </c>
      <c r="C265" s="142">
        <v>0</v>
      </c>
      <c r="D265" s="142">
        <v>0</v>
      </c>
      <c r="E265" s="142">
        <v>5000</v>
      </c>
      <c r="F265" s="142">
        <v>5000</v>
      </c>
      <c r="G265" s="193">
        <f t="shared" si="34"/>
        <v>5000</v>
      </c>
      <c r="H265" s="15"/>
    </row>
    <row r="266" spans="1:8" ht="12.75" customHeight="1" x14ac:dyDescent="0.2">
      <c r="A266" s="34"/>
      <c r="B266" s="131" t="s">
        <v>155</v>
      </c>
      <c r="C266" s="142">
        <v>451740.44</v>
      </c>
      <c r="D266" s="142">
        <v>470279</v>
      </c>
      <c r="E266" s="142">
        <v>374287</v>
      </c>
      <c r="F266" s="142">
        <v>404632</v>
      </c>
      <c r="G266" s="193">
        <f t="shared" si="34"/>
        <v>-65647</v>
      </c>
      <c r="H266" s="206"/>
    </row>
    <row r="267" spans="1:8" ht="12.75" customHeight="1" x14ac:dyDescent="0.2">
      <c r="A267" s="34"/>
      <c r="B267" s="131" t="s">
        <v>156</v>
      </c>
      <c r="C267" s="142">
        <v>36125.449999999997</v>
      </c>
      <c r="D267" s="142">
        <v>42825</v>
      </c>
      <c r="E267" s="142">
        <v>42825</v>
      </c>
      <c r="F267" s="142">
        <v>44417</v>
      </c>
      <c r="G267" s="193">
        <f t="shared" si="34"/>
        <v>1592</v>
      </c>
      <c r="H267" s="15"/>
    </row>
    <row r="268" spans="1:8" ht="12.75" customHeight="1" x14ac:dyDescent="0.2">
      <c r="A268" s="139"/>
      <c r="B268" s="131" t="s">
        <v>157</v>
      </c>
      <c r="C268" s="142">
        <v>142562.64000000001</v>
      </c>
      <c r="D268" s="142">
        <v>197066</v>
      </c>
      <c r="E268" s="142">
        <v>251341</v>
      </c>
      <c r="F268" s="142">
        <v>272090</v>
      </c>
      <c r="G268" s="193">
        <f t="shared" si="34"/>
        <v>75024</v>
      </c>
      <c r="H268" s="16"/>
    </row>
    <row r="269" spans="1:8" ht="12.75" customHeight="1" x14ac:dyDescent="0.2">
      <c r="A269" s="139"/>
      <c r="B269" s="131" t="s">
        <v>158</v>
      </c>
      <c r="C269" s="142">
        <v>2000</v>
      </c>
      <c r="D269" s="142">
        <v>4000</v>
      </c>
      <c r="E269" s="142">
        <v>3500</v>
      </c>
      <c r="F269" s="142">
        <v>4000</v>
      </c>
      <c r="G269" s="193">
        <f t="shared" si="34"/>
        <v>0</v>
      </c>
      <c r="H269" s="16"/>
    </row>
    <row r="270" spans="1:8" ht="12.75" customHeight="1" x14ac:dyDescent="0.2">
      <c r="A270" s="139"/>
      <c r="B270" s="131" t="s">
        <v>159</v>
      </c>
      <c r="C270" s="142">
        <v>21412.2</v>
      </c>
      <c r="D270" s="142">
        <v>27840</v>
      </c>
      <c r="E270" s="142">
        <v>22158</v>
      </c>
      <c r="F270" s="142">
        <v>23955</v>
      </c>
      <c r="G270" s="193">
        <f t="shared" si="34"/>
        <v>-3885</v>
      </c>
      <c r="H270" s="16"/>
    </row>
    <row r="271" spans="1:8" ht="12.75" customHeight="1" x14ac:dyDescent="0.2">
      <c r="A271" s="139"/>
      <c r="B271" s="131" t="s">
        <v>160</v>
      </c>
      <c r="C271" s="142">
        <v>2458.8000000000002</v>
      </c>
      <c r="D271" s="142">
        <v>3276</v>
      </c>
      <c r="E271" s="142">
        <v>3276</v>
      </c>
      <c r="F271" s="142">
        <v>3398</v>
      </c>
      <c r="G271" s="193">
        <f t="shared" si="34"/>
        <v>122</v>
      </c>
      <c r="H271" s="16"/>
    </row>
    <row r="272" spans="1:8" ht="12.75" customHeight="1" x14ac:dyDescent="0.2">
      <c r="A272" s="139"/>
      <c r="B272" s="131" t="s">
        <v>161</v>
      </c>
      <c r="C272" s="142">
        <v>7005.69</v>
      </c>
      <c r="D272" s="142">
        <v>11666</v>
      </c>
      <c r="E272" s="142">
        <v>14880</v>
      </c>
      <c r="F272" s="142">
        <v>16108</v>
      </c>
      <c r="G272" s="193">
        <f t="shared" si="34"/>
        <v>4442</v>
      </c>
      <c r="H272" s="16"/>
    </row>
    <row r="273" spans="1:8" ht="12.75" customHeight="1" x14ac:dyDescent="0.2">
      <c r="A273" s="139"/>
      <c r="B273" s="131" t="s">
        <v>162</v>
      </c>
      <c r="C273" s="142">
        <v>153</v>
      </c>
      <c r="D273" s="142">
        <v>306</v>
      </c>
      <c r="E273" s="142">
        <v>245</v>
      </c>
      <c r="F273" s="142">
        <v>306</v>
      </c>
      <c r="G273" s="193">
        <f t="shared" si="34"/>
        <v>0</v>
      </c>
      <c r="H273" s="16"/>
    </row>
    <row r="274" spans="1:8" ht="12.75" customHeight="1" x14ac:dyDescent="0.2">
      <c r="A274" s="139"/>
      <c r="B274" s="131" t="s">
        <v>163</v>
      </c>
      <c r="C274" s="142">
        <v>77070.28</v>
      </c>
      <c r="D274" s="142">
        <v>114181</v>
      </c>
      <c r="E274" s="142">
        <v>86487</v>
      </c>
      <c r="F274" s="142">
        <v>105835</v>
      </c>
      <c r="G274" s="193">
        <f t="shared" si="34"/>
        <v>-8346</v>
      </c>
      <c r="H274" s="16"/>
    </row>
    <row r="275" spans="1:8" ht="12.75" customHeight="1" x14ac:dyDescent="0.2">
      <c r="A275" s="139"/>
      <c r="B275" s="131" t="s">
        <v>164</v>
      </c>
      <c r="C275" s="142">
        <v>18751.400000000001</v>
      </c>
      <c r="D275" s="142">
        <v>19792</v>
      </c>
      <c r="E275" s="142">
        <v>19072</v>
      </c>
      <c r="F275" s="142">
        <v>20979</v>
      </c>
      <c r="G275" s="193">
        <f t="shared" si="34"/>
        <v>1187</v>
      </c>
      <c r="H275" s="16"/>
    </row>
    <row r="276" spans="1:8" ht="12.75" customHeight="1" x14ac:dyDescent="0.2">
      <c r="A276" s="139"/>
      <c r="B276" s="131" t="s">
        <v>165</v>
      </c>
      <c r="C276" s="142">
        <v>74776.45</v>
      </c>
      <c r="D276" s="142">
        <v>90063</v>
      </c>
      <c r="E276" s="142">
        <v>107398</v>
      </c>
      <c r="F276" s="142">
        <v>117138</v>
      </c>
      <c r="G276" s="193">
        <f t="shared" si="34"/>
        <v>27075</v>
      </c>
      <c r="H276" s="16"/>
    </row>
    <row r="277" spans="1:8" ht="12.75" customHeight="1" x14ac:dyDescent="0.2">
      <c r="A277" s="139"/>
      <c r="B277" s="131" t="s">
        <v>135</v>
      </c>
      <c r="C277" s="142">
        <v>4902.62</v>
      </c>
      <c r="D277" s="142">
        <v>13600</v>
      </c>
      <c r="E277" s="175">
        <v>13600</v>
      </c>
      <c r="F277" s="175">
        <v>13600</v>
      </c>
      <c r="G277" s="193">
        <f t="shared" si="34"/>
        <v>0</v>
      </c>
      <c r="H277" s="16"/>
    </row>
    <row r="278" spans="1:8" ht="12.75" customHeight="1" x14ac:dyDescent="0.2">
      <c r="A278" s="139"/>
      <c r="B278" s="131" t="s">
        <v>166</v>
      </c>
      <c r="C278" s="142">
        <v>0</v>
      </c>
      <c r="D278" s="142">
        <v>0</v>
      </c>
      <c r="E278" s="142">
        <v>0</v>
      </c>
      <c r="F278" s="142">
        <v>0</v>
      </c>
      <c r="G278" s="193">
        <f t="shared" si="34"/>
        <v>0</v>
      </c>
      <c r="H278" s="16"/>
    </row>
    <row r="279" spans="1:8" ht="12.75" customHeight="1" x14ac:dyDescent="0.2">
      <c r="A279" s="139"/>
      <c r="B279" s="131" t="s">
        <v>167</v>
      </c>
      <c r="C279" s="142">
        <v>280</v>
      </c>
      <c r="D279" s="142">
        <v>0</v>
      </c>
      <c r="E279" s="142">
        <v>0</v>
      </c>
      <c r="F279" s="142">
        <v>0</v>
      </c>
      <c r="G279" s="193">
        <f t="shared" si="34"/>
        <v>0</v>
      </c>
      <c r="H279" s="16"/>
    </row>
    <row r="280" spans="1:8" ht="12.75" customHeight="1" x14ac:dyDescent="0.2">
      <c r="A280" s="139"/>
      <c r="B280" s="131" t="s">
        <v>168</v>
      </c>
      <c r="C280" s="142">
        <v>7640.57</v>
      </c>
      <c r="D280" s="142">
        <v>15000</v>
      </c>
      <c r="E280" s="142">
        <v>10000</v>
      </c>
      <c r="F280" s="142">
        <v>10000</v>
      </c>
      <c r="G280" s="193">
        <f t="shared" si="34"/>
        <v>-5000</v>
      </c>
      <c r="H280" s="16" t="s">
        <v>7</v>
      </c>
    </row>
    <row r="281" spans="1:8" ht="12.75" customHeight="1" x14ac:dyDescent="0.2">
      <c r="A281" s="139"/>
      <c r="B281" s="131" t="s">
        <v>169</v>
      </c>
      <c r="C281" s="142">
        <v>0</v>
      </c>
      <c r="D281" s="142">
        <v>0</v>
      </c>
      <c r="E281" s="142">
        <v>0</v>
      </c>
      <c r="F281" s="142">
        <v>0</v>
      </c>
      <c r="G281" s="193">
        <f t="shared" si="34"/>
        <v>0</v>
      </c>
      <c r="H281" s="16"/>
    </row>
    <row r="282" spans="1:8" ht="12.75" customHeight="1" x14ac:dyDescent="0.2">
      <c r="A282" s="139"/>
      <c r="B282" s="131" t="s">
        <v>170</v>
      </c>
      <c r="C282" s="142">
        <v>16908.77</v>
      </c>
      <c r="D282" s="142">
        <v>12000</v>
      </c>
      <c r="E282" s="142">
        <v>15000</v>
      </c>
      <c r="F282" s="142">
        <v>15000</v>
      </c>
      <c r="G282" s="193">
        <f t="shared" si="34"/>
        <v>3000</v>
      </c>
      <c r="H282" s="16"/>
    </row>
    <row r="283" spans="1:8" ht="12.75" customHeight="1" x14ac:dyDescent="0.2">
      <c r="A283" s="139"/>
      <c r="B283" s="131" t="s">
        <v>171</v>
      </c>
      <c r="C283" s="142">
        <v>19891.25</v>
      </c>
      <c r="D283" s="142">
        <v>22000</v>
      </c>
      <c r="E283" s="142">
        <v>21000</v>
      </c>
      <c r="F283" s="142">
        <v>22000</v>
      </c>
      <c r="G283" s="193">
        <f t="shared" si="34"/>
        <v>0</v>
      </c>
      <c r="H283" s="16"/>
    </row>
    <row r="284" spans="1:8" ht="12.75" customHeight="1" x14ac:dyDescent="0.2">
      <c r="A284" s="139"/>
      <c r="B284" s="131" t="s">
        <v>172</v>
      </c>
      <c r="C284" s="142">
        <v>0</v>
      </c>
      <c r="D284" s="142">
        <v>0</v>
      </c>
      <c r="E284" s="142">
        <v>0</v>
      </c>
      <c r="F284" s="142">
        <v>0</v>
      </c>
      <c r="G284" s="193">
        <f t="shared" si="34"/>
        <v>0</v>
      </c>
      <c r="H284" s="16"/>
    </row>
    <row r="285" spans="1:8" ht="12.75" customHeight="1" x14ac:dyDescent="0.2">
      <c r="A285" s="139"/>
      <c r="B285" s="131" t="s">
        <v>173</v>
      </c>
      <c r="C285" s="142">
        <v>0</v>
      </c>
      <c r="D285" s="142">
        <v>0</v>
      </c>
      <c r="E285" s="142">
        <v>0</v>
      </c>
      <c r="F285" s="142">
        <v>0</v>
      </c>
      <c r="G285" s="193">
        <f t="shared" si="34"/>
        <v>0</v>
      </c>
      <c r="H285" s="16"/>
    </row>
    <row r="286" spans="1:8" ht="12.75" customHeight="1" x14ac:dyDescent="0.2">
      <c r="A286" s="139"/>
      <c r="B286" s="131" t="s">
        <v>174</v>
      </c>
      <c r="C286" s="142">
        <v>185.12</v>
      </c>
      <c r="D286" s="142">
        <v>50000</v>
      </c>
      <c r="E286" s="142">
        <v>30000</v>
      </c>
      <c r="F286" s="142">
        <v>50000</v>
      </c>
      <c r="G286" s="193">
        <f t="shared" si="34"/>
        <v>0</v>
      </c>
      <c r="H286" s="16"/>
    </row>
    <row r="287" spans="1:8" ht="12.75" customHeight="1" x14ac:dyDescent="0.2">
      <c r="A287" s="139"/>
      <c r="B287" s="131" t="s">
        <v>175</v>
      </c>
      <c r="C287" s="142">
        <v>0</v>
      </c>
      <c r="D287" s="142">
        <v>0</v>
      </c>
      <c r="E287" s="142">
        <v>0</v>
      </c>
      <c r="F287" s="142">
        <v>0</v>
      </c>
      <c r="G287" s="193">
        <f t="shared" si="34"/>
        <v>0</v>
      </c>
      <c r="H287" s="131" t="s">
        <v>7</v>
      </c>
    </row>
    <row r="288" spans="1:8" ht="12.75" customHeight="1" x14ac:dyDescent="0.2">
      <c r="A288" s="139"/>
      <c r="B288" s="131" t="s">
        <v>175</v>
      </c>
      <c r="C288" s="142">
        <v>6147</v>
      </c>
      <c r="D288" s="142">
        <v>0</v>
      </c>
      <c r="E288" s="142">
        <v>0</v>
      </c>
      <c r="F288" s="142">
        <v>0</v>
      </c>
      <c r="G288" s="193">
        <f t="shared" si="34"/>
        <v>0</v>
      </c>
      <c r="H288" s="131" t="s">
        <v>7</v>
      </c>
    </row>
    <row r="289" spans="1:8" ht="12.75" customHeight="1" x14ac:dyDescent="0.2">
      <c r="A289" s="139"/>
      <c r="B289" s="131" t="s">
        <v>176</v>
      </c>
      <c r="C289" s="142">
        <v>0</v>
      </c>
      <c r="D289" s="142">
        <v>700</v>
      </c>
      <c r="E289" s="142">
        <v>700</v>
      </c>
      <c r="F289" s="142">
        <v>700</v>
      </c>
      <c r="G289" s="193">
        <f t="shared" si="34"/>
        <v>0</v>
      </c>
      <c r="H289" s="16"/>
    </row>
    <row r="290" spans="1:8" ht="12.75" customHeight="1" x14ac:dyDescent="0.2">
      <c r="A290" s="139"/>
      <c r="B290" s="131" t="s">
        <v>177</v>
      </c>
      <c r="C290" s="142">
        <v>4233.17</v>
      </c>
      <c r="D290" s="142">
        <v>5000</v>
      </c>
      <c r="E290" s="142">
        <v>5000</v>
      </c>
      <c r="F290" s="142">
        <v>5000</v>
      </c>
      <c r="G290" s="193">
        <f t="shared" si="34"/>
        <v>0</v>
      </c>
      <c r="H290" s="16"/>
    </row>
    <row r="291" spans="1:8" ht="12.75" customHeight="1" x14ac:dyDescent="0.2">
      <c r="A291" s="139"/>
      <c r="B291" s="131" t="s">
        <v>178</v>
      </c>
      <c r="C291" s="142">
        <v>0</v>
      </c>
      <c r="D291" s="142">
        <v>200</v>
      </c>
      <c r="E291" s="142">
        <v>200</v>
      </c>
      <c r="F291" s="142">
        <v>200</v>
      </c>
      <c r="G291" s="193">
        <f t="shared" si="34"/>
        <v>0</v>
      </c>
      <c r="H291" s="16"/>
    </row>
    <row r="292" spans="1:8" ht="12.75" customHeight="1" x14ac:dyDescent="0.2">
      <c r="A292" s="139"/>
      <c r="B292" s="131" t="s">
        <v>179</v>
      </c>
      <c r="C292" s="142">
        <v>4920</v>
      </c>
      <c r="D292" s="142">
        <v>0</v>
      </c>
      <c r="E292" s="142">
        <v>2400</v>
      </c>
      <c r="F292" s="142">
        <v>0</v>
      </c>
      <c r="G292" s="193">
        <f t="shared" si="34"/>
        <v>0</v>
      </c>
      <c r="H292" s="16"/>
    </row>
    <row r="293" spans="1:8" ht="12.75" customHeight="1" x14ac:dyDescent="0.2">
      <c r="A293" s="139"/>
      <c r="B293" s="131" t="s">
        <v>180</v>
      </c>
      <c r="C293" s="142">
        <v>892.28</v>
      </c>
      <c r="D293" s="142">
        <v>500</v>
      </c>
      <c r="E293" s="142">
        <v>500</v>
      </c>
      <c r="F293" s="142">
        <v>500</v>
      </c>
      <c r="G293" s="193">
        <f t="shared" si="34"/>
        <v>0</v>
      </c>
      <c r="H293" s="16"/>
    </row>
    <row r="294" spans="1:8" ht="12.75" customHeight="1" x14ac:dyDescent="0.2">
      <c r="A294" s="139"/>
      <c r="B294" s="131" t="s">
        <v>181</v>
      </c>
      <c r="C294" s="142">
        <v>1454.44</v>
      </c>
      <c r="D294" s="142">
        <v>700</v>
      </c>
      <c r="E294" s="142">
        <v>700</v>
      </c>
      <c r="F294" s="142">
        <v>700</v>
      </c>
      <c r="G294" s="193">
        <f t="shared" si="34"/>
        <v>0</v>
      </c>
      <c r="H294" s="16"/>
    </row>
    <row r="295" spans="1:8" ht="12.75" customHeight="1" x14ac:dyDescent="0.2">
      <c r="A295" s="34"/>
      <c r="B295" s="131" t="s">
        <v>182</v>
      </c>
      <c r="C295" s="142">
        <v>1674.64</v>
      </c>
      <c r="D295" s="142">
        <v>2000</v>
      </c>
      <c r="E295" s="142">
        <v>2900</v>
      </c>
      <c r="F295" s="142">
        <v>3000</v>
      </c>
      <c r="G295" s="193">
        <f t="shared" si="34"/>
        <v>1000</v>
      </c>
      <c r="H295" s="16"/>
    </row>
    <row r="296" spans="1:8" ht="12.75" customHeight="1" x14ac:dyDescent="0.2">
      <c r="A296" s="127" t="s">
        <v>148</v>
      </c>
      <c r="B296" s="182"/>
      <c r="C296" s="125" t="s">
        <v>35</v>
      </c>
      <c r="D296" s="125" t="s">
        <v>36</v>
      </c>
      <c r="E296" s="125" t="s">
        <v>36</v>
      </c>
      <c r="F296" s="125" t="s">
        <v>37</v>
      </c>
      <c r="G296" s="126" t="s">
        <v>38</v>
      </c>
      <c r="H296" s="126" t="s">
        <v>39</v>
      </c>
    </row>
    <row r="297" spans="1:8" ht="12.75" customHeight="1" x14ac:dyDescent="0.2">
      <c r="A297" s="190" t="s">
        <v>110</v>
      </c>
      <c r="B297" s="184"/>
      <c r="C297" s="126" t="s">
        <v>76</v>
      </c>
      <c r="D297" s="126" t="s">
        <v>43</v>
      </c>
      <c r="E297" s="126" t="s">
        <v>44</v>
      </c>
      <c r="F297" s="126" t="s">
        <v>45</v>
      </c>
      <c r="G297" s="126" t="s">
        <v>46</v>
      </c>
      <c r="H297" s="126" t="s">
        <v>46</v>
      </c>
    </row>
    <row r="298" spans="1:8" ht="12.75" customHeight="1" x14ac:dyDescent="0.2">
      <c r="A298" s="34"/>
      <c r="B298" s="16"/>
      <c r="C298" s="16"/>
      <c r="D298" s="16"/>
      <c r="E298" s="16"/>
      <c r="F298" s="16"/>
      <c r="G298" s="178" t="s">
        <v>7</v>
      </c>
      <c r="H298" s="16"/>
    </row>
    <row r="299" spans="1:8" ht="12.75" customHeight="1" x14ac:dyDescent="0.2">
      <c r="A299" s="183"/>
      <c r="B299" s="131" t="s">
        <v>183</v>
      </c>
      <c r="C299" s="142">
        <v>76506</v>
      </c>
      <c r="D299" s="142">
        <v>80165</v>
      </c>
      <c r="E299" s="142">
        <v>80165</v>
      </c>
      <c r="F299" s="142">
        <v>87199</v>
      </c>
      <c r="G299" s="193">
        <f t="shared" ref="G299:G311" si="35">F299-D299</f>
        <v>7034</v>
      </c>
      <c r="H299" s="16"/>
    </row>
    <row r="300" spans="1:8" ht="12.75" customHeight="1" x14ac:dyDescent="0.2">
      <c r="A300" s="183"/>
      <c r="B300" s="131" t="s">
        <v>184</v>
      </c>
      <c r="C300" s="142">
        <v>4114.07</v>
      </c>
      <c r="D300" s="142">
        <v>4746</v>
      </c>
      <c r="E300" s="142">
        <v>4746</v>
      </c>
      <c r="F300" s="142">
        <v>5162</v>
      </c>
      <c r="G300" s="193">
        <f t="shared" si="35"/>
        <v>416</v>
      </c>
      <c r="H300" s="16"/>
    </row>
    <row r="301" spans="1:8" ht="12.75" customHeight="1" x14ac:dyDescent="0.2">
      <c r="A301" s="183"/>
      <c r="B301" s="131" t="s">
        <v>185</v>
      </c>
      <c r="C301" s="142">
        <v>7983.12</v>
      </c>
      <c r="D301" s="142">
        <v>8781</v>
      </c>
      <c r="E301" s="142">
        <v>8462</v>
      </c>
      <c r="F301" s="142">
        <v>9308</v>
      </c>
      <c r="G301" s="193">
        <f t="shared" si="35"/>
        <v>527</v>
      </c>
      <c r="H301" s="16"/>
    </row>
    <row r="302" spans="1:8" ht="12.75" customHeight="1" x14ac:dyDescent="0.2">
      <c r="A302" s="183"/>
      <c r="B302" s="131" t="s">
        <v>135</v>
      </c>
      <c r="C302" s="142">
        <v>1193.8</v>
      </c>
      <c r="D302" s="142">
        <v>800</v>
      </c>
      <c r="E302" s="142">
        <v>800</v>
      </c>
      <c r="F302" s="142">
        <v>800</v>
      </c>
      <c r="G302" s="193">
        <f t="shared" si="35"/>
        <v>0</v>
      </c>
      <c r="H302" s="16"/>
    </row>
    <row r="303" spans="1:8" ht="12.75" customHeight="1" x14ac:dyDescent="0.2">
      <c r="A303" s="183"/>
      <c r="B303" s="131" t="s">
        <v>186</v>
      </c>
      <c r="C303" s="142">
        <v>18917.810000000001</v>
      </c>
      <c r="D303" s="142">
        <v>20000</v>
      </c>
      <c r="E303" s="142">
        <v>19000</v>
      </c>
      <c r="F303" s="142">
        <v>20000</v>
      </c>
      <c r="G303" s="193">
        <f t="shared" si="35"/>
        <v>0</v>
      </c>
      <c r="H303" s="16" t="s">
        <v>187</v>
      </c>
    </row>
    <row r="304" spans="1:8" ht="12.75" customHeight="1" x14ac:dyDescent="0.2">
      <c r="A304" s="183"/>
      <c r="B304" s="131" t="s">
        <v>188</v>
      </c>
      <c r="C304" s="142">
        <v>0</v>
      </c>
      <c r="D304" s="142">
        <v>0</v>
      </c>
      <c r="E304" s="142">
        <v>0</v>
      </c>
      <c r="F304" s="142">
        <v>0</v>
      </c>
      <c r="G304" s="193">
        <f t="shared" si="35"/>
        <v>0</v>
      </c>
      <c r="H304" s="16"/>
    </row>
    <row r="305" spans="1:8" ht="12.75" customHeight="1" x14ac:dyDescent="0.2">
      <c r="A305" s="183"/>
      <c r="B305" s="131" t="s">
        <v>189</v>
      </c>
      <c r="C305" s="142">
        <v>0</v>
      </c>
      <c r="D305" s="142">
        <v>0</v>
      </c>
      <c r="E305" s="142">
        <v>0</v>
      </c>
      <c r="F305" s="142">
        <v>0</v>
      </c>
      <c r="G305" s="193">
        <f t="shared" si="35"/>
        <v>0</v>
      </c>
      <c r="H305" s="16"/>
    </row>
    <row r="306" spans="1:8" ht="12.75" customHeight="1" x14ac:dyDescent="0.2">
      <c r="A306" s="183"/>
      <c r="B306" s="131" t="s">
        <v>190</v>
      </c>
      <c r="C306" s="142">
        <v>0</v>
      </c>
      <c r="D306" s="142">
        <v>0</v>
      </c>
      <c r="E306" s="142">
        <v>0</v>
      </c>
      <c r="F306" s="142">
        <v>0</v>
      </c>
      <c r="G306" s="193">
        <f t="shared" si="35"/>
        <v>0</v>
      </c>
      <c r="H306" s="16"/>
    </row>
    <row r="307" spans="1:8" ht="12.75" customHeight="1" x14ac:dyDescent="0.2">
      <c r="A307" s="183"/>
      <c r="B307" s="131" t="s">
        <v>191</v>
      </c>
      <c r="C307" s="142">
        <v>0</v>
      </c>
      <c r="D307" s="142">
        <v>0</v>
      </c>
      <c r="E307" s="142">
        <v>0</v>
      </c>
      <c r="F307" s="142">
        <v>0</v>
      </c>
      <c r="G307" s="193">
        <f t="shared" si="35"/>
        <v>0</v>
      </c>
      <c r="H307" s="16"/>
    </row>
    <row r="308" spans="1:8" ht="12.75" customHeight="1" x14ac:dyDescent="0.2">
      <c r="A308" s="183"/>
      <c r="B308" s="16"/>
      <c r="C308" s="142"/>
      <c r="D308" s="142">
        <v>0</v>
      </c>
      <c r="E308" s="142">
        <v>0</v>
      </c>
      <c r="F308" s="142">
        <v>0</v>
      </c>
      <c r="G308" s="193">
        <f t="shared" si="35"/>
        <v>0</v>
      </c>
      <c r="H308" s="16"/>
    </row>
    <row r="309" spans="1:8" ht="12.75" customHeight="1" x14ac:dyDescent="0.2">
      <c r="A309" s="139"/>
      <c r="B309" s="131" t="s">
        <v>192</v>
      </c>
      <c r="C309" s="142">
        <v>195849</v>
      </c>
      <c r="D309" s="142">
        <v>214979</v>
      </c>
      <c r="E309" s="142">
        <v>214979</v>
      </c>
      <c r="F309" s="175">
        <v>220888</v>
      </c>
      <c r="G309" s="193">
        <f t="shared" si="35"/>
        <v>5909</v>
      </c>
      <c r="H309" s="207">
        <f>G309/D309</f>
        <v>2.7486405648923847E-2</v>
      </c>
    </row>
    <row r="310" spans="1:8" ht="12.75" customHeight="1" x14ac:dyDescent="0.2">
      <c r="A310" s="139"/>
      <c r="B310" s="16"/>
      <c r="C310" s="142"/>
      <c r="D310" s="142">
        <v>0</v>
      </c>
      <c r="E310" s="142">
        <v>0</v>
      </c>
      <c r="F310" s="142">
        <v>0</v>
      </c>
      <c r="G310" s="193">
        <f t="shared" si="35"/>
        <v>0</v>
      </c>
      <c r="H310" s="16"/>
    </row>
    <row r="311" spans="1:8" ht="12.75" customHeight="1" x14ac:dyDescent="0.2">
      <c r="A311" s="139"/>
      <c r="B311" s="131" t="s">
        <v>193</v>
      </c>
      <c r="C311" s="142">
        <v>0</v>
      </c>
      <c r="D311" s="142">
        <v>1000</v>
      </c>
      <c r="E311" s="142">
        <v>0</v>
      </c>
      <c r="F311" s="142">
        <v>1000</v>
      </c>
      <c r="G311" s="193">
        <f t="shared" si="35"/>
        <v>0</v>
      </c>
      <c r="H311" s="16"/>
    </row>
    <row r="312" spans="1:8" ht="12.75" customHeight="1" x14ac:dyDescent="0.2">
      <c r="A312" s="139"/>
      <c r="B312" s="16"/>
      <c r="C312" s="142"/>
      <c r="D312" s="142"/>
      <c r="E312" s="142"/>
      <c r="F312" s="142"/>
      <c r="G312" s="176"/>
      <c r="H312" s="16"/>
    </row>
    <row r="313" spans="1:8" ht="12.75" customHeight="1" x14ac:dyDescent="0.2">
      <c r="A313" s="127" t="s">
        <v>148</v>
      </c>
      <c r="B313" s="182"/>
      <c r="C313" s="125" t="s">
        <v>35</v>
      </c>
      <c r="D313" s="125" t="s">
        <v>36</v>
      </c>
      <c r="E313" s="125" t="s">
        <v>36</v>
      </c>
      <c r="F313" s="125" t="s">
        <v>37</v>
      </c>
      <c r="G313" s="126" t="s">
        <v>38</v>
      </c>
      <c r="H313" s="126" t="s">
        <v>39</v>
      </c>
    </row>
    <row r="314" spans="1:8" ht="12.75" customHeight="1" x14ac:dyDescent="0.2">
      <c r="A314" s="190" t="s">
        <v>110</v>
      </c>
      <c r="B314" s="184"/>
      <c r="C314" s="126" t="s">
        <v>76</v>
      </c>
      <c r="D314" s="126" t="s">
        <v>43</v>
      </c>
      <c r="E314" s="126" t="s">
        <v>44</v>
      </c>
      <c r="F314" s="126" t="s">
        <v>45</v>
      </c>
      <c r="G314" s="126" t="s">
        <v>46</v>
      </c>
      <c r="H314" s="126" t="s">
        <v>46</v>
      </c>
    </row>
    <row r="315" spans="1:8" ht="12.75" customHeight="1" x14ac:dyDescent="0.2">
      <c r="A315" s="139"/>
      <c r="B315" s="16"/>
      <c r="C315" s="142"/>
      <c r="D315" s="142"/>
      <c r="E315" s="142"/>
      <c r="F315" s="142"/>
      <c r="G315" s="176"/>
      <c r="H315" s="16"/>
    </row>
    <row r="316" spans="1:8" ht="12.75" customHeight="1" x14ac:dyDescent="0.2">
      <c r="A316" s="34"/>
      <c r="B316" s="131" t="s">
        <v>194</v>
      </c>
      <c r="C316" s="142">
        <v>74438</v>
      </c>
      <c r="D316" s="142">
        <v>129946</v>
      </c>
      <c r="E316" s="142">
        <v>130738</v>
      </c>
      <c r="F316" s="142">
        <v>141786</v>
      </c>
      <c r="G316" s="193">
        <f t="shared" ref="G316:G334" si="36">F316-D316</f>
        <v>11840</v>
      </c>
      <c r="H316" s="206"/>
    </row>
    <row r="317" spans="1:8" ht="12.75" customHeight="1" x14ac:dyDescent="0.2">
      <c r="A317" s="139"/>
      <c r="B317" s="131" t="s">
        <v>195</v>
      </c>
      <c r="C317" s="142">
        <v>178373.95</v>
      </c>
      <c r="D317" s="142">
        <v>366104</v>
      </c>
      <c r="E317" s="142">
        <v>286239</v>
      </c>
      <c r="F317" s="142">
        <v>308779</v>
      </c>
      <c r="G317" s="193">
        <f t="shared" si="36"/>
        <v>-57325</v>
      </c>
      <c r="H317" s="131" t="s">
        <v>7</v>
      </c>
    </row>
    <row r="318" spans="1:8" ht="12.75" customHeight="1" x14ac:dyDescent="0.2">
      <c r="A318" s="139"/>
      <c r="B318" s="131" t="s">
        <v>196</v>
      </c>
      <c r="C318" s="142">
        <v>3883.19</v>
      </c>
      <c r="D318" s="142">
        <v>7693</v>
      </c>
      <c r="E318" s="142">
        <v>7740</v>
      </c>
      <c r="F318" s="142">
        <v>8394</v>
      </c>
      <c r="G318" s="193">
        <f t="shared" si="36"/>
        <v>701</v>
      </c>
      <c r="H318" s="16"/>
    </row>
    <row r="319" spans="1:8" ht="12.75" customHeight="1" x14ac:dyDescent="0.2">
      <c r="A319" s="139"/>
      <c r="B319" s="131" t="s">
        <v>197</v>
      </c>
      <c r="C319" s="142">
        <v>9357.1299999999992</v>
      </c>
      <c r="D319" s="142">
        <v>21673</v>
      </c>
      <c r="E319" s="142">
        <v>16945</v>
      </c>
      <c r="F319" s="142">
        <v>18280</v>
      </c>
      <c r="G319" s="193">
        <f t="shared" si="36"/>
        <v>-3393</v>
      </c>
      <c r="H319" s="16"/>
    </row>
    <row r="320" spans="1:8" ht="12.75" customHeight="1" x14ac:dyDescent="0.2">
      <c r="A320" s="139"/>
      <c r="B320" s="131" t="s">
        <v>198</v>
      </c>
      <c r="C320" s="142">
        <v>21898.92</v>
      </c>
      <c r="D320" s="142">
        <v>29089</v>
      </c>
      <c r="E320" s="142">
        <v>28213</v>
      </c>
      <c r="F320" s="142">
        <v>30534</v>
      </c>
      <c r="G320" s="193">
        <f t="shared" si="36"/>
        <v>1445</v>
      </c>
      <c r="H320" s="16"/>
    </row>
    <row r="321" spans="1:8" ht="12.75" customHeight="1" x14ac:dyDescent="0.2">
      <c r="A321" s="34"/>
      <c r="B321" s="131" t="s">
        <v>199</v>
      </c>
      <c r="C321" s="142">
        <v>95891.74</v>
      </c>
      <c r="D321" s="142">
        <v>192543</v>
      </c>
      <c r="E321" s="142">
        <v>108302</v>
      </c>
      <c r="F321" s="142">
        <v>117632</v>
      </c>
      <c r="G321" s="193">
        <f t="shared" si="36"/>
        <v>-74911</v>
      </c>
      <c r="H321" s="16"/>
    </row>
    <row r="322" spans="1:8" ht="12.75" customHeight="1" x14ac:dyDescent="0.2">
      <c r="A322" s="34"/>
      <c r="B322" s="131" t="s">
        <v>135</v>
      </c>
      <c r="C322" s="142">
        <v>4297.59</v>
      </c>
      <c r="D322" s="142">
        <v>10400</v>
      </c>
      <c r="E322" s="175">
        <v>10400</v>
      </c>
      <c r="F322" s="175">
        <v>10400</v>
      </c>
      <c r="G322" s="193">
        <f t="shared" si="36"/>
        <v>0</v>
      </c>
      <c r="H322" s="16"/>
    </row>
    <row r="323" spans="1:8" ht="12.75" customHeight="1" x14ac:dyDescent="0.2">
      <c r="A323" s="34"/>
      <c r="B323" s="131" t="s">
        <v>200</v>
      </c>
      <c r="C323" s="142">
        <v>0</v>
      </c>
      <c r="D323" s="142">
        <v>0</v>
      </c>
      <c r="E323" s="142">
        <v>0</v>
      </c>
      <c r="F323" s="142">
        <v>0</v>
      </c>
      <c r="G323" s="193">
        <f t="shared" si="36"/>
        <v>0</v>
      </c>
      <c r="H323" s="16"/>
    </row>
    <row r="324" spans="1:8" ht="12.75" customHeight="1" x14ac:dyDescent="0.2">
      <c r="A324" s="34"/>
      <c r="B324" s="131" t="s">
        <v>201</v>
      </c>
      <c r="C324" s="142">
        <v>0</v>
      </c>
      <c r="D324" s="142">
        <v>0</v>
      </c>
      <c r="E324" s="142">
        <v>0</v>
      </c>
      <c r="F324" s="142">
        <v>0</v>
      </c>
      <c r="G324" s="193">
        <f t="shared" si="36"/>
        <v>0</v>
      </c>
      <c r="H324" s="16"/>
    </row>
    <row r="325" spans="1:8" ht="12.75" customHeight="1" x14ac:dyDescent="0.2">
      <c r="A325" s="34"/>
      <c r="B325" s="131" t="s">
        <v>202</v>
      </c>
      <c r="C325" s="142">
        <v>1705.29</v>
      </c>
      <c r="D325" s="142">
        <v>2000</v>
      </c>
      <c r="E325" s="142">
        <v>2000</v>
      </c>
      <c r="F325" s="142">
        <v>2000</v>
      </c>
      <c r="G325" s="193">
        <f t="shared" si="36"/>
        <v>0</v>
      </c>
      <c r="H325" s="16"/>
    </row>
    <row r="326" spans="1:8" ht="12.75" customHeight="1" x14ac:dyDescent="0.2">
      <c r="A326" s="34"/>
      <c r="B326" s="131" t="s">
        <v>203</v>
      </c>
      <c r="C326" s="142">
        <v>0</v>
      </c>
      <c r="D326" s="142">
        <v>200</v>
      </c>
      <c r="E326" s="142">
        <v>450</v>
      </c>
      <c r="F326" s="142">
        <v>200</v>
      </c>
      <c r="G326" s="193">
        <f t="shared" si="36"/>
        <v>0</v>
      </c>
      <c r="H326" s="16"/>
    </row>
    <row r="327" spans="1:8" ht="12.75" customHeight="1" x14ac:dyDescent="0.2">
      <c r="A327" s="34"/>
      <c r="B327" s="131" t="s">
        <v>204</v>
      </c>
      <c r="C327" s="142">
        <v>1467.2</v>
      </c>
      <c r="D327" s="142">
        <v>1000</v>
      </c>
      <c r="E327" s="142">
        <v>1000</v>
      </c>
      <c r="F327" s="142">
        <v>1000</v>
      </c>
      <c r="G327" s="193">
        <f t="shared" si="36"/>
        <v>0</v>
      </c>
      <c r="H327" s="16"/>
    </row>
    <row r="328" spans="1:8" ht="12.75" customHeight="1" x14ac:dyDescent="0.2">
      <c r="A328" s="34"/>
      <c r="B328" s="131" t="s">
        <v>205</v>
      </c>
      <c r="C328" s="142">
        <v>547</v>
      </c>
      <c r="D328" s="142">
        <v>650</v>
      </c>
      <c r="E328" s="142">
        <v>650</v>
      </c>
      <c r="F328" s="142">
        <v>650</v>
      </c>
      <c r="G328" s="193">
        <f t="shared" si="36"/>
        <v>0</v>
      </c>
      <c r="H328" s="16"/>
    </row>
    <row r="329" spans="1:8" ht="12.75" customHeight="1" x14ac:dyDescent="0.2">
      <c r="A329" s="34"/>
      <c r="B329" s="131" t="s">
        <v>206</v>
      </c>
      <c r="C329" s="142">
        <v>0</v>
      </c>
      <c r="D329" s="142">
        <v>0</v>
      </c>
      <c r="E329" s="142">
        <v>0</v>
      </c>
      <c r="F329" s="142">
        <v>0</v>
      </c>
      <c r="G329" s="193">
        <f t="shared" si="36"/>
        <v>0</v>
      </c>
      <c r="H329" s="16"/>
    </row>
    <row r="330" spans="1:8" ht="12.75" customHeight="1" x14ac:dyDescent="0.2">
      <c r="A330" s="34"/>
      <c r="B330" s="16"/>
      <c r="C330" s="131" t="s">
        <v>7</v>
      </c>
      <c r="D330" s="142">
        <v>0</v>
      </c>
      <c r="E330" s="142">
        <v>0</v>
      </c>
      <c r="F330" s="142">
        <v>0</v>
      </c>
      <c r="G330" s="193">
        <f t="shared" si="36"/>
        <v>0</v>
      </c>
      <c r="H330" s="16"/>
    </row>
    <row r="331" spans="1:8" ht="12.75" customHeight="1" x14ac:dyDescent="0.2">
      <c r="A331" s="34"/>
      <c r="B331" s="131" t="s">
        <v>207</v>
      </c>
      <c r="C331" s="142">
        <v>6833.32</v>
      </c>
      <c r="D331" s="142">
        <v>10000</v>
      </c>
      <c r="E331" s="142">
        <v>10000</v>
      </c>
      <c r="F331" s="142">
        <v>10000</v>
      </c>
      <c r="G331" s="193">
        <f t="shared" si="36"/>
        <v>0</v>
      </c>
      <c r="H331" s="16"/>
    </row>
    <row r="332" spans="1:8" ht="12.75" customHeight="1" x14ac:dyDescent="0.2">
      <c r="A332" s="34"/>
      <c r="B332" s="131" t="s">
        <v>208</v>
      </c>
      <c r="C332" s="142">
        <v>399.91</v>
      </c>
      <c r="D332" s="142">
        <v>550</v>
      </c>
      <c r="E332" s="142">
        <v>550</v>
      </c>
      <c r="F332" s="142">
        <v>550</v>
      </c>
      <c r="G332" s="193">
        <f t="shared" si="36"/>
        <v>0</v>
      </c>
      <c r="H332" s="16"/>
    </row>
    <row r="333" spans="1:8" ht="12.75" customHeight="1" x14ac:dyDescent="0.2">
      <c r="A333" s="34"/>
      <c r="B333" s="131" t="s">
        <v>209</v>
      </c>
      <c r="C333" s="142">
        <v>0</v>
      </c>
      <c r="D333" s="142">
        <v>0</v>
      </c>
      <c r="E333" s="142">
        <v>0</v>
      </c>
      <c r="F333" s="142">
        <v>0</v>
      </c>
      <c r="G333" s="193">
        <f t="shared" si="36"/>
        <v>0</v>
      </c>
      <c r="H333" s="16"/>
    </row>
    <row r="334" spans="1:8" ht="12.75" customHeight="1" x14ac:dyDescent="0.2">
      <c r="A334" s="34"/>
      <c r="B334" s="16"/>
      <c r="C334" s="16"/>
      <c r="D334" s="142">
        <v>0</v>
      </c>
      <c r="E334" s="142">
        <v>0</v>
      </c>
      <c r="F334" s="142">
        <v>0</v>
      </c>
      <c r="G334" s="193">
        <f t="shared" si="36"/>
        <v>0</v>
      </c>
      <c r="H334" s="16"/>
    </row>
    <row r="335" spans="1:8" ht="12.75" customHeight="1" x14ac:dyDescent="0.2">
      <c r="A335" s="34"/>
      <c r="B335" s="208" t="s">
        <v>210</v>
      </c>
      <c r="C335" s="198">
        <f>SUM(C259:C333)</f>
        <v>1711291.6</v>
      </c>
      <c r="D335" s="198">
        <f t="shared" ref="D335:G335" si="37">SUM(D259:D333)</f>
        <v>2315823</v>
      </c>
      <c r="E335" s="198">
        <f t="shared" si="37"/>
        <v>2164036</v>
      </c>
      <c r="F335" s="198">
        <f t="shared" si="37"/>
        <v>2359594</v>
      </c>
      <c r="G335" s="198">
        <f t="shared" si="37"/>
        <v>43771</v>
      </c>
      <c r="H335" s="179">
        <f>(F335-D335)/D335*100</f>
        <v>1.8900840003748129</v>
      </c>
    </row>
    <row r="336" spans="1:8" ht="12.75" customHeight="1" x14ac:dyDescent="0.2">
      <c r="A336" s="162"/>
      <c r="B336" s="199" t="s">
        <v>211</v>
      </c>
      <c r="C336" s="209" t="s">
        <v>212</v>
      </c>
      <c r="D336" s="200"/>
      <c r="E336" s="200"/>
      <c r="F336" s="200">
        <f>SUM(F335)</f>
        <v>2359594</v>
      </c>
      <c r="G336" s="201"/>
      <c r="H336" s="202"/>
    </row>
    <row r="337" spans="1:8" ht="12.75" customHeight="1" x14ac:dyDescent="0.2">
      <c r="A337" s="162"/>
      <c r="B337" s="210" t="s">
        <v>213</v>
      </c>
      <c r="C337" s="204">
        <f>(SUM(C316:C322)+SUM(C259:C262)+SUM(C299:C302)+SUM(C266:C277)+SUM(C331:C332))</f>
        <v>1428578.06</v>
      </c>
      <c r="D337" s="204">
        <f>(SUM(D316:D322)+SUM(D259:D262)+SUM(D299:D302)+SUM(D266:D277)+SUM(D331:D332))</f>
        <v>1967894</v>
      </c>
      <c r="E337" s="204">
        <f>(SUM(E316:E322)+SUM(E259:E262)+SUM(E299:E302)+SUM(E266:E277)+SUM(E331:E332))</f>
        <v>1743989</v>
      </c>
      <c r="F337" s="204">
        <f>(SUM(F316:F322)+SUM(F259:F262)+SUM(F299:F302)+SUM(F266:F277)+SUM(F331:F332))</f>
        <v>1895836</v>
      </c>
      <c r="G337" s="204">
        <f>(SUM(G316:G322)+SUM(G259:G262)+SUM(G299:G302)+SUM(G266:G277)+SUM(G331:G332))</f>
        <v>-72058</v>
      </c>
      <c r="H337" s="179">
        <f>G337/D337*100</f>
        <v>-3.6616809645234958</v>
      </c>
    </row>
    <row r="338" spans="1:8" ht="12.75" customHeight="1" x14ac:dyDescent="0.2">
      <c r="A338" s="162"/>
      <c r="B338" s="211" t="s">
        <v>214</v>
      </c>
      <c r="C338" s="198">
        <f>SUM(C324:C329)+SUM(C303:C307)+SUM(C278:C294)+SUM(C311:C311)+C295+C333</f>
        <v>86864.54</v>
      </c>
      <c r="D338" s="198">
        <f>SUM(D324:D329)+SUM(D303:D307)+SUM(D278:D294)+SUM(D311:D311)+D295+D333</f>
        <v>132950</v>
      </c>
      <c r="E338" s="198">
        <f>SUM(E324:E329)+SUM(E303:E307)+SUM(E278:E294)+SUM(E311:E311)+E295+E333</f>
        <v>111500</v>
      </c>
      <c r="F338" s="198">
        <f>SUM(F324:F329)+SUM(F303:F307)+SUM(F278:F294)+SUM(F311:F311)+F295+F333</f>
        <v>131950</v>
      </c>
      <c r="G338" s="198">
        <f>SUM(G324:G329)+SUM(G303:G307)+SUM(G278:G294)+SUM(G311:G311)+G295+G333</f>
        <v>-1000</v>
      </c>
      <c r="H338" s="179">
        <f>G338/D338*100</f>
        <v>-0.75216246709289203</v>
      </c>
    </row>
    <row r="339" spans="1:8" ht="12.75" customHeight="1" x14ac:dyDescent="0.2">
      <c r="A339" s="16"/>
      <c r="B339" s="212"/>
      <c r="C339" s="204">
        <f>SUM(C337:C338)</f>
        <v>1515442.6</v>
      </c>
      <c r="D339" s="204">
        <f>SUM(D337:D338)</f>
        <v>2100844</v>
      </c>
      <c r="E339" s="204">
        <f>SUM(E337:E338)</f>
        <v>1855489</v>
      </c>
      <c r="F339" s="204">
        <f>SUM(F337:F338)</f>
        <v>2027786</v>
      </c>
      <c r="G339" s="204">
        <f>SUM(G337:G338)</f>
        <v>-73058</v>
      </c>
      <c r="H339" s="213">
        <f>G339/D339*100</f>
        <v>-3.4775547351445417</v>
      </c>
    </row>
    <row r="340" spans="1:8" ht="12.75" customHeight="1" x14ac:dyDescent="0.2">
      <c r="A340" s="34"/>
      <c r="B340" s="182"/>
      <c r="C340" s="181"/>
      <c r="D340" s="181"/>
      <c r="E340" s="181"/>
      <c r="F340" s="181"/>
      <c r="G340" s="181"/>
      <c r="H340" s="179"/>
    </row>
    <row r="341" spans="1:8" ht="12.75" customHeight="1" x14ac:dyDescent="0.2">
      <c r="A341" s="139"/>
      <c r="B341" s="182"/>
      <c r="C341" s="16"/>
      <c r="D341" s="2"/>
      <c r="E341" s="2"/>
      <c r="F341" s="2"/>
      <c r="G341" s="16"/>
      <c r="H341" s="16"/>
    </row>
    <row r="342" spans="1:8" ht="12.75" customHeight="1" x14ac:dyDescent="0.2">
      <c r="A342" s="127" t="s">
        <v>215</v>
      </c>
      <c r="B342" s="182"/>
      <c r="C342" s="214"/>
      <c r="D342" s="11"/>
      <c r="E342" s="215" t="s">
        <v>7</v>
      </c>
      <c r="F342" s="215" t="s">
        <v>7</v>
      </c>
      <c r="G342" s="216"/>
      <c r="H342" s="16"/>
    </row>
    <row r="343" spans="1:8" ht="12.75" customHeight="1" x14ac:dyDescent="0.2">
      <c r="A343" s="127" t="s">
        <v>216</v>
      </c>
      <c r="B343" s="131" t="s">
        <v>217</v>
      </c>
      <c r="C343" s="142">
        <v>39110.61</v>
      </c>
      <c r="D343" s="142">
        <v>50000</v>
      </c>
      <c r="E343" s="142">
        <v>60000</v>
      </c>
      <c r="F343" s="142">
        <v>75000</v>
      </c>
      <c r="G343" s="176">
        <f>F343-D343</f>
        <v>25000</v>
      </c>
      <c r="H343" s="131" t="s">
        <v>7</v>
      </c>
    </row>
    <row r="344" spans="1:8" ht="12.75" customHeight="1" x14ac:dyDescent="0.2">
      <c r="A344" s="34"/>
      <c r="B344" s="208" t="s">
        <v>104</v>
      </c>
      <c r="C344" s="198">
        <f>SUM(C343)</f>
        <v>39110.61</v>
      </c>
      <c r="D344" s="198">
        <f>SUM(D343)</f>
        <v>50000</v>
      </c>
      <c r="E344" s="198">
        <f>SUM(E343)</f>
        <v>60000</v>
      </c>
      <c r="F344" s="198">
        <f>SUM(F343)</f>
        <v>75000</v>
      </c>
      <c r="G344" s="198">
        <f>SUM(G343)</f>
        <v>25000</v>
      </c>
      <c r="H344" s="179">
        <f>(F344-D344)/D344*100</f>
        <v>50</v>
      </c>
    </row>
    <row r="345" spans="1:8" ht="12.75" customHeight="1" x14ac:dyDescent="0.2">
      <c r="A345" s="162"/>
      <c r="B345" s="199" t="s">
        <v>218</v>
      </c>
      <c r="C345" s="209" t="s">
        <v>219</v>
      </c>
      <c r="D345" s="200"/>
      <c r="E345" s="200"/>
      <c r="F345" s="200">
        <f>SUM(F344)</f>
        <v>75000</v>
      </c>
      <c r="G345" s="201"/>
      <c r="H345" s="202"/>
    </row>
    <row r="346" spans="1:8" ht="12.75" customHeight="1" x14ac:dyDescent="0.2">
      <c r="A346" s="34"/>
      <c r="B346" s="203"/>
      <c r="C346" s="204"/>
      <c r="D346" s="204"/>
      <c r="E346" s="204"/>
      <c r="F346" s="204"/>
      <c r="G346" s="204"/>
      <c r="H346" s="179"/>
    </row>
    <row r="347" spans="1:8" ht="12.75" customHeight="1" x14ac:dyDescent="0.2">
      <c r="A347" s="34"/>
      <c r="B347" s="217"/>
      <c r="C347" s="125" t="s">
        <v>35</v>
      </c>
      <c r="D347" s="125" t="s">
        <v>36</v>
      </c>
      <c r="E347" s="125" t="s">
        <v>36</v>
      </c>
      <c r="F347" s="125" t="s">
        <v>37</v>
      </c>
      <c r="G347" s="126" t="s">
        <v>38</v>
      </c>
      <c r="H347" s="126" t="s">
        <v>39</v>
      </c>
    </row>
    <row r="348" spans="1:8" ht="12.75" customHeight="1" x14ac:dyDescent="0.2">
      <c r="A348" s="34"/>
      <c r="B348" s="217"/>
      <c r="C348" s="126" t="s">
        <v>76</v>
      </c>
      <c r="D348" s="126" t="s">
        <v>43</v>
      </c>
      <c r="E348" s="126" t="s">
        <v>44</v>
      </c>
      <c r="F348" s="126" t="s">
        <v>45</v>
      </c>
      <c r="G348" s="126" t="s">
        <v>46</v>
      </c>
      <c r="H348" s="126" t="s">
        <v>46</v>
      </c>
    </row>
    <row r="349" spans="1:8" ht="12.75" customHeight="1" x14ac:dyDescent="0.2">
      <c r="A349" s="127" t="s">
        <v>220</v>
      </c>
      <c r="B349" s="182"/>
      <c r="C349" s="185"/>
      <c r="D349" s="186"/>
      <c r="E349" s="186"/>
      <c r="F349" s="186"/>
      <c r="G349" s="185"/>
      <c r="H349" s="187"/>
    </row>
    <row r="350" spans="1:8" ht="12.75" customHeight="1" x14ac:dyDescent="0.2">
      <c r="A350" s="127" t="s">
        <v>221</v>
      </c>
      <c r="B350" s="131" t="s">
        <v>222</v>
      </c>
      <c r="C350" s="142">
        <v>96285.24</v>
      </c>
      <c r="D350" s="142">
        <v>108481</v>
      </c>
      <c r="E350" s="142">
        <v>108481</v>
      </c>
      <c r="F350" s="142">
        <v>115532</v>
      </c>
      <c r="G350" s="176">
        <f t="shared" ref="G350:G374" si="38">F350-D350</f>
        <v>7051</v>
      </c>
      <c r="H350" s="131" t="s">
        <v>7</v>
      </c>
    </row>
    <row r="351" spans="1:8" ht="12.75" customHeight="1" x14ac:dyDescent="0.2">
      <c r="A351" s="139"/>
      <c r="B351" s="131" t="s">
        <v>223</v>
      </c>
      <c r="C351" s="142">
        <v>1372.77</v>
      </c>
      <c r="D351" s="142">
        <v>1573</v>
      </c>
      <c r="E351" s="142">
        <v>1573</v>
      </c>
      <c r="F351" s="142">
        <v>1675</v>
      </c>
      <c r="G351" s="176">
        <f t="shared" si="38"/>
        <v>102</v>
      </c>
      <c r="H351" s="131" t="s">
        <v>7</v>
      </c>
    </row>
    <row r="352" spans="1:8" ht="12.75" customHeight="1" x14ac:dyDescent="0.2">
      <c r="A352" s="139"/>
      <c r="B352" s="131" t="s">
        <v>224</v>
      </c>
      <c r="C352" s="142">
        <v>8129.14</v>
      </c>
      <c r="D352" s="142">
        <v>8781</v>
      </c>
      <c r="E352" s="142">
        <v>8462</v>
      </c>
      <c r="F352" s="142">
        <v>9308</v>
      </c>
      <c r="G352" s="176">
        <f t="shared" si="38"/>
        <v>527</v>
      </c>
      <c r="H352" s="178" t="s">
        <v>7</v>
      </c>
    </row>
    <row r="353" spans="1:8" ht="12.75" customHeight="1" x14ac:dyDescent="0.2">
      <c r="A353" s="139"/>
      <c r="B353" s="131" t="s">
        <v>225</v>
      </c>
      <c r="C353" s="142">
        <v>51289</v>
      </c>
      <c r="D353" s="142">
        <v>54566</v>
      </c>
      <c r="E353" s="142">
        <v>53341</v>
      </c>
      <c r="F353" s="142">
        <v>56862</v>
      </c>
      <c r="G353" s="176">
        <f t="shared" si="38"/>
        <v>2296</v>
      </c>
      <c r="H353" s="16"/>
    </row>
    <row r="354" spans="1:8" ht="12.75" customHeight="1" x14ac:dyDescent="0.2">
      <c r="A354" s="139"/>
      <c r="B354" s="131" t="s">
        <v>226</v>
      </c>
      <c r="C354" s="142">
        <v>3462.28</v>
      </c>
      <c r="D354" s="142">
        <v>4174</v>
      </c>
      <c r="E354" s="142">
        <v>4081</v>
      </c>
      <c r="F354" s="142">
        <v>4350</v>
      </c>
      <c r="G354" s="176">
        <f t="shared" si="38"/>
        <v>176</v>
      </c>
      <c r="H354" s="16"/>
    </row>
    <row r="355" spans="1:8" ht="12.75" customHeight="1" x14ac:dyDescent="0.2">
      <c r="A355" s="139"/>
      <c r="B355" s="131" t="s">
        <v>227</v>
      </c>
      <c r="C355" s="142">
        <v>19114.79</v>
      </c>
      <c r="D355" s="142">
        <v>19792</v>
      </c>
      <c r="E355" s="142">
        <v>19072</v>
      </c>
      <c r="F355" s="142">
        <v>20980</v>
      </c>
      <c r="G355" s="176">
        <f t="shared" si="38"/>
        <v>1188</v>
      </c>
      <c r="H355" s="179"/>
    </row>
    <row r="356" spans="1:8" ht="12.75" customHeight="1" x14ac:dyDescent="0.2">
      <c r="A356" s="139"/>
      <c r="B356" s="131" t="s">
        <v>135</v>
      </c>
      <c r="C356" s="142">
        <v>810.1</v>
      </c>
      <c r="D356" s="142">
        <v>800</v>
      </c>
      <c r="E356" s="142">
        <v>800</v>
      </c>
      <c r="F356" s="142">
        <v>800</v>
      </c>
      <c r="G356" s="193">
        <f t="shared" si="38"/>
        <v>0</v>
      </c>
      <c r="H356" s="179"/>
    </row>
    <row r="357" spans="1:8" ht="12.75" customHeight="1" x14ac:dyDescent="0.2">
      <c r="A357" s="127" t="s">
        <v>7</v>
      </c>
      <c r="B357" s="131" t="s">
        <v>228</v>
      </c>
      <c r="C357" s="142">
        <v>255458</v>
      </c>
      <c r="D357" s="142">
        <v>285000</v>
      </c>
      <c r="E357" s="142">
        <v>285648</v>
      </c>
      <c r="F357" s="175">
        <v>306946</v>
      </c>
      <c r="G357" s="176">
        <f t="shared" si="38"/>
        <v>21946</v>
      </c>
      <c r="H357" s="11"/>
    </row>
    <row r="358" spans="1:8" ht="12.75" customHeight="1" x14ac:dyDescent="0.2">
      <c r="A358" s="127" t="s">
        <v>7</v>
      </c>
      <c r="B358" s="131" t="s">
        <v>229</v>
      </c>
      <c r="C358" s="142">
        <v>16528.13</v>
      </c>
      <c r="D358" s="142">
        <v>19950</v>
      </c>
      <c r="E358" s="142">
        <v>19995</v>
      </c>
      <c r="F358" s="175">
        <v>22500</v>
      </c>
      <c r="G358" s="176">
        <f t="shared" si="38"/>
        <v>2550</v>
      </c>
      <c r="H358" s="131" t="s">
        <v>7</v>
      </c>
    </row>
    <row r="359" spans="1:8" ht="12.75" customHeight="1" x14ac:dyDescent="0.2">
      <c r="A359" s="139"/>
      <c r="B359" s="131" t="s">
        <v>230</v>
      </c>
      <c r="C359" s="142">
        <v>21899.54</v>
      </c>
      <c r="D359" s="142">
        <v>32500</v>
      </c>
      <c r="E359" s="142">
        <v>32500</v>
      </c>
      <c r="F359" s="142">
        <v>37500</v>
      </c>
      <c r="G359" s="176">
        <f t="shared" si="38"/>
        <v>5000</v>
      </c>
      <c r="H359" s="178" t="s">
        <v>231</v>
      </c>
    </row>
    <row r="360" spans="1:8" ht="12.75" customHeight="1" x14ac:dyDescent="0.2">
      <c r="A360" s="139"/>
      <c r="B360" s="131" t="s">
        <v>232</v>
      </c>
      <c r="C360" s="218">
        <v>40976.94</v>
      </c>
      <c r="D360" s="142">
        <v>66500</v>
      </c>
      <c r="E360" s="142">
        <v>55000</v>
      </c>
      <c r="F360" s="142">
        <v>66500</v>
      </c>
      <c r="G360" s="176">
        <f t="shared" si="38"/>
        <v>0</v>
      </c>
      <c r="H360" s="179"/>
    </row>
    <row r="361" spans="1:8" ht="12.75" customHeight="1" x14ac:dyDescent="0.2">
      <c r="A361" s="34"/>
      <c r="B361" s="131" t="s">
        <v>233</v>
      </c>
      <c r="C361" s="142">
        <v>3725.12</v>
      </c>
      <c r="D361" s="142">
        <v>5000</v>
      </c>
      <c r="E361" s="142">
        <v>5000</v>
      </c>
      <c r="F361" s="142">
        <v>5000</v>
      </c>
      <c r="G361" s="176">
        <f t="shared" si="38"/>
        <v>0</v>
      </c>
      <c r="H361" s="16"/>
    </row>
    <row r="362" spans="1:8" ht="12.75" customHeight="1" x14ac:dyDescent="0.2">
      <c r="A362" s="34"/>
      <c r="B362" s="131" t="s">
        <v>234</v>
      </c>
      <c r="C362" s="142">
        <v>11904.23</v>
      </c>
      <c r="D362" s="142">
        <v>20000</v>
      </c>
      <c r="E362" s="142">
        <v>20000</v>
      </c>
      <c r="F362" s="142">
        <v>20000</v>
      </c>
      <c r="G362" s="176">
        <f t="shared" si="38"/>
        <v>0</v>
      </c>
      <c r="H362" s="189"/>
    </row>
    <row r="363" spans="1:8" ht="12.75" customHeight="1" x14ac:dyDescent="0.2">
      <c r="A363" s="34"/>
      <c r="B363" s="131" t="s">
        <v>235</v>
      </c>
      <c r="C363" s="142">
        <v>15082.74</v>
      </c>
      <c r="D363" s="142">
        <v>15000</v>
      </c>
      <c r="E363" s="142">
        <v>15000</v>
      </c>
      <c r="F363" s="142">
        <v>15000</v>
      </c>
      <c r="G363" s="176">
        <f t="shared" si="38"/>
        <v>0</v>
      </c>
      <c r="H363" s="131" t="s">
        <v>7</v>
      </c>
    </row>
    <row r="364" spans="1:8" ht="12.75" customHeight="1" x14ac:dyDescent="0.2">
      <c r="A364" s="34"/>
      <c r="B364" s="131" t="s">
        <v>236</v>
      </c>
      <c r="C364" s="142">
        <v>53257.01</v>
      </c>
      <c r="D364" s="142">
        <v>60000</v>
      </c>
      <c r="E364" s="142">
        <v>60000</v>
      </c>
      <c r="F364" s="142">
        <v>60000</v>
      </c>
      <c r="G364" s="176">
        <f t="shared" si="38"/>
        <v>0</v>
      </c>
      <c r="H364" s="178" t="s">
        <v>7</v>
      </c>
    </row>
    <row r="365" spans="1:8" ht="12.75" customHeight="1" x14ac:dyDescent="0.2">
      <c r="A365" s="34"/>
      <c r="B365" s="131" t="s">
        <v>237</v>
      </c>
      <c r="C365" s="142">
        <v>29908.38</v>
      </c>
      <c r="D365" s="142">
        <v>20000</v>
      </c>
      <c r="E365" s="142">
        <v>20000</v>
      </c>
      <c r="F365" s="142">
        <v>20000</v>
      </c>
      <c r="G365" s="176">
        <f t="shared" si="38"/>
        <v>0</v>
      </c>
      <c r="H365" s="131" t="s">
        <v>7</v>
      </c>
    </row>
    <row r="366" spans="1:8" ht="12.75" customHeight="1" x14ac:dyDescent="0.2">
      <c r="A366" s="34"/>
      <c r="B366" s="131" t="s">
        <v>238</v>
      </c>
      <c r="C366" s="142">
        <v>122928.84</v>
      </c>
      <c r="D366" s="142">
        <v>120000</v>
      </c>
      <c r="E366" s="142">
        <v>113550</v>
      </c>
      <c r="F366" s="175">
        <v>126865</v>
      </c>
      <c r="G366" s="176">
        <f t="shared" si="38"/>
        <v>6865</v>
      </c>
      <c r="H366" s="194" t="s">
        <v>239</v>
      </c>
    </row>
    <row r="367" spans="1:8" ht="12.75" customHeight="1" x14ac:dyDescent="0.2">
      <c r="A367" s="34"/>
      <c r="B367" s="131" t="s">
        <v>240</v>
      </c>
      <c r="C367" s="142">
        <v>7310.65</v>
      </c>
      <c r="D367" s="142">
        <v>8000</v>
      </c>
      <c r="E367" s="142">
        <v>6825</v>
      </c>
      <c r="F367" s="175">
        <v>8000</v>
      </c>
      <c r="G367" s="176">
        <f t="shared" si="38"/>
        <v>0</v>
      </c>
      <c r="H367" s="189"/>
    </row>
    <row r="368" spans="1:8" ht="12.75" customHeight="1" x14ac:dyDescent="0.2">
      <c r="A368" s="34"/>
      <c r="B368" s="131" t="s">
        <v>241</v>
      </c>
      <c r="C368" s="142">
        <v>16165.08</v>
      </c>
      <c r="D368" s="142">
        <v>16010</v>
      </c>
      <c r="E368" s="142">
        <v>16000</v>
      </c>
      <c r="F368" s="142">
        <v>13000</v>
      </c>
      <c r="G368" s="176">
        <f t="shared" si="38"/>
        <v>-3010</v>
      </c>
      <c r="H368" s="189"/>
    </row>
    <row r="369" spans="1:8" ht="12.75" customHeight="1" x14ac:dyDescent="0.2">
      <c r="A369" s="34"/>
      <c r="B369" s="131" t="s">
        <v>242</v>
      </c>
      <c r="C369" s="142">
        <v>0</v>
      </c>
      <c r="D369" s="142">
        <v>0</v>
      </c>
      <c r="E369" s="142">
        <v>0</v>
      </c>
      <c r="F369" s="142">
        <v>0</v>
      </c>
      <c r="G369" s="176">
        <f t="shared" si="38"/>
        <v>0</v>
      </c>
      <c r="H369" s="189"/>
    </row>
    <row r="370" spans="1:8" ht="12.75" customHeight="1" x14ac:dyDescent="0.2">
      <c r="A370" s="34"/>
      <c r="B370" s="131" t="s">
        <v>243</v>
      </c>
      <c r="C370" s="142">
        <v>24744.01</v>
      </c>
      <c r="D370" s="142">
        <v>20000</v>
      </c>
      <c r="E370" s="142">
        <v>21000</v>
      </c>
      <c r="F370" s="142">
        <v>21500</v>
      </c>
      <c r="G370" s="176">
        <f t="shared" si="38"/>
        <v>1500</v>
      </c>
      <c r="H370" s="189"/>
    </row>
    <row r="371" spans="1:8" ht="12.75" customHeight="1" x14ac:dyDescent="0.2">
      <c r="A371" s="34"/>
      <c r="B371" s="131" t="s">
        <v>244</v>
      </c>
      <c r="C371" s="142">
        <v>0</v>
      </c>
      <c r="D371" s="142">
        <v>0</v>
      </c>
      <c r="E371" s="142">
        <v>0</v>
      </c>
      <c r="F371" s="142">
        <v>0</v>
      </c>
      <c r="G371" s="176">
        <f t="shared" si="38"/>
        <v>0</v>
      </c>
      <c r="H371" s="189"/>
    </row>
    <row r="372" spans="1:8" ht="12.75" customHeight="1" x14ac:dyDescent="0.2">
      <c r="A372" s="34"/>
      <c r="B372" s="131" t="s">
        <v>245</v>
      </c>
      <c r="C372" s="142">
        <v>15409.37</v>
      </c>
      <c r="D372" s="142">
        <v>9000</v>
      </c>
      <c r="E372" s="142">
        <v>10000</v>
      </c>
      <c r="F372" s="142">
        <v>10500</v>
      </c>
      <c r="G372" s="176">
        <f t="shared" si="38"/>
        <v>1500</v>
      </c>
      <c r="H372" s="189"/>
    </row>
    <row r="373" spans="1:8" ht="12.75" customHeight="1" x14ac:dyDescent="0.2">
      <c r="A373" s="34"/>
      <c r="B373" s="131" t="s">
        <v>246</v>
      </c>
      <c r="C373" s="142">
        <v>400.56</v>
      </c>
      <c r="D373" s="142">
        <v>2500</v>
      </c>
      <c r="E373" s="142">
        <v>2500</v>
      </c>
      <c r="F373" s="142">
        <v>2500</v>
      </c>
      <c r="G373" s="176">
        <f t="shared" si="38"/>
        <v>0</v>
      </c>
      <c r="H373" s="131" t="s">
        <v>7</v>
      </c>
    </row>
    <row r="374" spans="1:8" ht="12.75" customHeight="1" x14ac:dyDescent="0.2">
      <c r="A374" s="34"/>
      <c r="B374" s="131" t="s">
        <v>247</v>
      </c>
      <c r="C374" s="142">
        <v>0</v>
      </c>
      <c r="D374" s="142">
        <v>2500</v>
      </c>
      <c r="E374" s="142">
        <v>2000</v>
      </c>
      <c r="F374" s="142">
        <v>2500</v>
      </c>
      <c r="G374" s="176">
        <f t="shared" si="38"/>
        <v>0</v>
      </c>
      <c r="H374" s="189"/>
    </row>
    <row r="375" spans="1:8" ht="12.75" customHeight="1" x14ac:dyDescent="0.2">
      <c r="A375" s="34"/>
      <c r="B375" s="178" t="s">
        <v>104</v>
      </c>
      <c r="C375" s="181">
        <f>SUM(C350:C374)</f>
        <v>816161.92</v>
      </c>
      <c r="D375" s="181">
        <f t="shared" ref="D375:G375" si="39">SUM(D350:D374)</f>
        <v>900127</v>
      </c>
      <c r="E375" s="181">
        <f t="shared" si="39"/>
        <v>880828</v>
      </c>
      <c r="F375" s="181">
        <f t="shared" si="39"/>
        <v>947818</v>
      </c>
      <c r="G375" s="181">
        <f t="shared" si="39"/>
        <v>47691</v>
      </c>
      <c r="H375" s="179">
        <f>(F375-D375)/D375*100</f>
        <v>5.2982523577228546</v>
      </c>
    </row>
    <row r="376" spans="1:8" ht="12.75" customHeight="1" x14ac:dyDescent="0.2">
      <c r="A376" s="127" t="s">
        <v>220</v>
      </c>
      <c r="B376" s="16"/>
      <c r="C376" s="188"/>
      <c r="D376" s="142"/>
      <c r="E376" s="142"/>
      <c r="F376" s="142"/>
      <c r="G376" s="188"/>
      <c r="H376" s="189"/>
    </row>
    <row r="377" spans="1:8" ht="12.75" customHeight="1" x14ac:dyDescent="0.2">
      <c r="A377" s="190" t="s">
        <v>248</v>
      </c>
      <c r="B377" s="131" t="s">
        <v>249</v>
      </c>
      <c r="C377" s="142">
        <v>2695.89</v>
      </c>
      <c r="D377" s="142">
        <v>4000</v>
      </c>
      <c r="E377" s="142">
        <v>4000</v>
      </c>
      <c r="F377" s="142">
        <v>4000</v>
      </c>
      <c r="G377" s="176">
        <f>F377-D377</f>
        <v>0</v>
      </c>
      <c r="H377" s="178" t="s">
        <v>250</v>
      </c>
    </row>
    <row r="378" spans="1:8" ht="12.75" customHeight="1" x14ac:dyDescent="0.2">
      <c r="A378" s="34"/>
      <c r="B378" s="131" t="s">
        <v>251</v>
      </c>
      <c r="C378" s="142">
        <v>157.37</v>
      </c>
      <c r="D378" s="142">
        <v>237</v>
      </c>
      <c r="E378" s="142">
        <v>237</v>
      </c>
      <c r="F378" s="142">
        <v>237</v>
      </c>
      <c r="G378" s="176">
        <f>F378-D378</f>
        <v>0</v>
      </c>
      <c r="H378" s="178" t="s">
        <v>7</v>
      </c>
    </row>
    <row r="379" spans="1:8" ht="12.75" customHeight="1" x14ac:dyDescent="0.2">
      <c r="A379" s="34"/>
      <c r="B379" s="208" t="s">
        <v>104</v>
      </c>
      <c r="C379" s="198">
        <f>SUM(C377:C378)</f>
        <v>2853.2599999999998</v>
      </c>
      <c r="D379" s="198">
        <f t="shared" ref="D379:G379" si="40">SUM(D377:D378)</f>
        <v>4237</v>
      </c>
      <c r="E379" s="198">
        <f t="shared" si="40"/>
        <v>4237</v>
      </c>
      <c r="F379" s="198">
        <f t="shared" si="40"/>
        <v>4237</v>
      </c>
      <c r="G379" s="198">
        <f t="shared" si="40"/>
        <v>0</v>
      </c>
      <c r="H379" s="179">
        <f>(F379-D379)/D379*100</f>
        <v>0</v>
      </c>
    </row>
    <row r="380" spans="1:8" ht="12.75" customHeight="1" x14ac:dyDescent="0.2">
      <c r="A380" s="162"/>
      <c r="B380" s="199" t="s">
        <v>252</v>
      </c>
      <c r="C380" s="209" t="s">
        <v>253</v>
      </c>
      <c r="D380" s="200"/>
      <c r="E380" s="200"/>
      <c r="F380" s="200">
        <f>F375+F379</f>
        <v>952055</v>
      </c>
      <c r="G380" s="201"/>
      <c r="H380" s="202"/>
    </row>
    <row r="381" spans="1:8" ht="12.75" customHeight="1" x14ac:dyDescent="0.2">
      <c r="A381" s="127" t="s">
        <v>254</v>
      </c>
      <c r="B381" s="219"/>
      <c r="C381" s="219"/>
      <c r="D381" s="219"/>
      <c r="E381" s="219"/>
      <c r="F381" s="219"/>
      <c r="G381" s="219"/>
      <c r="H381" s="16"/>
    </row>
    <row r="382" spans="1:8" ht="12.75" customHeight="1" x14ac:dyDescent="0.2">
      <c r="A382" s="190" t="s">
        <v>110</v>
      </c>
      <c r="B382" s="131" t="s">
        <v>255</v>
      </c>
      <c r="C382" s="142">
        <v>229427.35</v>
      </c>
      <c r="D382" s="142">
        <v>310441</v>
      </c>
      <c r="E382" s="142">
        <v>310711</v>
      </c>
      <c r="F382" s="142">
        <v>334805</v>
      </c>
      <c r="G382" s="176">
        <f t="shared" ref="G382:G398" si="41">F382-D382</f>
        <v>24364</v>
      </c>
      <c r="H382" s="131" t="s">
        <v>256</v>
      </c>
    </row>
    <row r="383" spans="1:8" ht="12.75" customHeight="1" x14ac:dyDescent="0.2">
      <c r="A383" s="127" t="s">
        <v>257</v>
      </c>
      <c r="B383" s="131" t="s">
        <v>258</v>
      </c>
      <c r="C383" s="142">
        <v>64913.37</v>
      </c>
      <c r="D383" s="142">
        <v>49234</v>
      </c>
      <c r="E383" s="142">
        <v>51854</v>
      </c>
      <c r="F383" s="142">
        <v>53934</v>
      </c>
      <c r="G383" s="176">
        <f t="shared" si="41"/>
        <v>4700</v>
      </c>
      <c r="H383" s="16"/>
    </row>
    <row r="384" spans="1:8" ht="12.75" customHeight="1" x14ac:dyDescent="0.2">
      <c r="A384" s="34"/>
      <c r="B384" s="131" t="s">
        <v>259</v>
      </c>
      <c r="C384" s="142">
        <v>4000</v>
      </c>
      <c r="D384" s="142">
        <v>4000</v>
      </c>
      <c r="E384" s="142">
        <v>4000</v>
      </c>
      <c r="F384" s="142">
        <v>4000</v>
      </c>
      <c r="G384" s="176">
        <f t="shared" si="41"/>
        <v>0</v>
      </c>
      <c r="H384" s="16"/>
    </row>
    <row r="385" spans="1:8" ht="12.75" customHeight="1" x14ac:dyDescent="0.2">
      <c r="A385" s="34"/>
      <c r="B385" s="131" t="s">
        <v>260</v>
      </c>
      <c r="C385" s="142">
        <v>12275.48</v>
      </c>
      <c r="D385" s="142">
        <v>18378</v>
      </c>
      <c r="E385" s="142">
        <v>18394</v>
      </c>
      <c r="F385" s="142">
        <v>19820</v>
      </c>
      <c r="G385" s="176">
        <f t="shared" si="41"/>
        <v>1442</v>
      </c>
      <c r="H385" s="16"/>
    </row>
    <row r="386" spans="1:8" ht="12.75" customHeight="1" x14ac:dyDescent="0.2">
      <c r="A386" s="34"/>
      <c r="B386" s="131" t="s">
        <v>261</v>
      </c>
      <c r="C386" s="142">
        <v>4914.6099999999997</v>
      </c>
      <c r="D386" s="142">
        <v>2915</v>
      </c>
      <c r="E386" s="142">
        <v>3967</v>
      </c>
      <c r="F386" s="142">
        <v>4126</v>
      </c>
      <c r="G386" s="176">
        <f t="shared" si="41"/>
        <v>1211</v>
      </c>
      <c r="H386" s="16"/>
    </row>
    <row r="387" spans="1:8" ht="12.75" customHeight="1" x14ac:dyDescent="0.2">
      <c r="A387" s="34"/>
      <c r="B387" s="131" t="s">
        <v>262</v>
      </c>
      <c r="C387" s="142">
        <v>218.02</v>
      </c>
      <c r="D387" s="142">
        <v>237</v>
      </c>
      <c r="E387" s="142">
        <v>237</v>
      </c>
      <c r="F387" s="142">
        <v>237</v>
      </c>
      <c r="G387" s="176">
        <f t="shared" si="41"/>
        <v>0</v>
      </c>
      <c r="H387" s="16"/>
    </row>
    <row r="388" spans="1:8" ht="12.75" customHeight="1" x14ac:dyDescent="0.2">
      <c r="A388" s="34"/>
      <c r="B388" s="131" t="s">
        <v>263</v>
      </c>
      <c r="C388" s="142">
        <v>65696.509999999995</v>
      </c>
      <c r="D388" s="142">
        <v>96356</v>
      </c>
      <c r="E388" s="142">
        <v>92852</v>
      </c>
      <c r="F388" s="142">
        <v>102137</v>
      </c>
      <c r="G388" s="176">
        <f t="shared" si="41"/>
        <v>5781</v>
      </c>
      <c r="H388" s="16"/>
    </row>
    <row r="389" spans="1:8" ht="12.75" customHeight="1" x14ac:dyDescent="0.2">
      <c r="A389" s="34"/>
      <c r="B389" s="131" t="s">
        <v>264</v>
      </c>
      <c r="C389" s="142">
        <v>25225.1</v>
      </c>
      <c r="D389" s="142">
        <v>24089</v>
      </c>
      <c r="E389" s="142">
        <v>23213</v>
      </c>
      <c r="F389" s="142">
        <v>25534</v>
      </c>
      <c r="G389" s="176">
        <f t="shared" si="41"/>
        <v>1445</v>
      </c>
      <c r="H389" s="16"/>
    </row>
    <row r="390" spans="1:8" ht="12.75" customHeight="1" x14ac:dyDescent="0.2">
      <c r="A390" s="34"/>
      <c r="B390" s="131" t="s">
        <v>135</v>
      </c>
      <c r="C390" s="142">
        <v>830.83</v>
      </c>
      <c r="D390" s="142">
        <v>6400</v>
      </c>
      <c r="E390" s="175">
        <v>6400</v>
      </c>
      <c r="F390" s="175">
        <v>6400</v>
      </c>
      <c r="G390" s="193">
        <f t="shared" si="41"/>
        <v>0</v>
      </c>
      <c r="H390" s="16"/>
    </row>
    <row r="391" spans="1:8" ht="12.75" customHeight="1" x14ac:dyDescent="0.2">
      <c r="A391" s="34"/>
      <c r="B391" s="131" t="s">
        <v>265</v>
      </c>
      <c r="C391" s="142">
        <v>3910.88</v>
      </c>
      <c r="D391" s="142">
        <v>3000</v>
      </c>
      <c r="E391" s="142">
        <v>3000</v>
      </c>
      <c r="F391" s="142">
        <v>3000</v>
      </c>
      <c r="G391" s="176">
        <f t="shared" si="41"/>
        <v>0</v>
      </c>
      <c r="H391" s="16"/>
    </row>
    <row r="392" spans="1:8" ht="12.75" customHeight="1" x14ac:dyDescent="0.2">
      <c r="A392" s="34"/>
      <c r="B392" s="131" t="s">
        <v>266</v>
      </c>
      <c r="C392" s="142">
        <v>85.99</v>
      </c>
      <c r="D392" s="142">
        <v>0</v>
      </c>
      <c r="E392" s="142">
        <v>0</v>
      </c>
      <c r="F392" s="142">
        <v>0</v>
      </c>
      <c r="G392" s="176">
        <f t="shared" si="41"/>
        <v>0</v>
      </c>
      <c r="H392" s="16"/>
    </row>
    <row r="393" spans="1:8" ht="12.75" customHeight="1" x14ac:dyDescent="0.2">
      <c r="A393" s="34"/>
      <c r="B393" s="131" t="s">
        <v>267</v>
      </c>
      <c r="C393" s="142">
        <v>2033.78</v>
      </c>
      <c r="D393" s="142">
        <v>2500</v>
      </c>
      <c r="E393" s="142">
        <v>2500</v>
      </c>
      <c r="F393" s="142">
        <v>3000</v>
      </c>
      <c r="G393" s="176">
        <f t="shared" si="41"/>
        <v>500</v>
      </c>
      <c r="H393" s="16"/>
    </row>
    <row r="394" spans="1:8" ht="12.75" customHeight="1" x14ac:dyDescent="0.2">
      <c r="A394" s="34"/>
      <c r="B394" s="131" t="s">
        <v>268</v>
      </c>
      <c r="C394" s="142">
        <v>5582.7</v>
      </c>
      <c r="D394" s="142">
        <v>2500</v>
      </c>
      <c r="E394" s="142">
        <v>3000</v>
      </c>
      <c r="F394" s="142">
        <v>3000</v>
      </c>
      <c r="G394" s="176">
        <f t="shared" si="41"/>
        <v>500</v>
      </c>
      <c r="H394" s="16"/>
    </row>
    <row r="395" spans="1:8" ht="12.75" customHeight="1" x14ac:dyDescent="0.2">
      <c r="A395" s="34"/>
      <c r="B395" s="131" t="s">
        <v>269</v>
      </c>
      <c r="C395" s="142">
        <v>637.25</v>
      </c>
      <c r="D395" s="142">
        <v>2500</v>
      </c>
      <c r="E395" s="142">
        <v>2000</v>
      </c>
      <c r="F395" s="142">
        <v>2500</v>
      </c>
      <c r="G395" s="176">
        <f t="shared" si="41"/>
        <v>0</v>
      </c>
      <c r="H395" s="16"/>
    </row>
    <row r="396" spans="1:8" ht="12.75" customHeight="1" x14ac:dyDescent="0.2">
      <c r="A396" s="34"/>
      <c r="B396" s="131" t="s">
        <v>270</v>
      </c>
      <c r="C396" s="142">
        <v>3808</v>
      </c>
      <c r="D396" s="142">
        <v>10000</v>
      </c>
      <c r="E396" s="142">
        <v>10000</v>
      </c>
      <c r="F396" s="142">
        <v>12000</v>
      </c>
      <c r="G396" s="176">
        <f t="shared" si="41"/>
        <v>2000</v>
      </c>
      <c r="H396" s="16"/>
    </row>
    <row r="397" spans="1:8" ht="12.75" customHeight="1" x14ac:dyDescent="0.2">
      <c r="A397" s="34"/>
      <c r="B397" s="131" t="s">
        <v>102</v>
      </c>
      <c r="C397" s="142">
        <v>1970.4</v>
      </c>
      <c r="D397" s="142">
        <v>1000</v>
      </c>
      <c r="E397" s="142">
        <v>1000</v>
      </c>
      <c r="F397" s="142">
        <v>1000</v>
      </c>
      <c r="G397" s="176">
        <f t="shared" si="41"/>
        <v>0</v>
      </c>
      <c r="H397" s="16"/>
    </row>
    <row r="398" spans="1:8" ht="12.75" customHeight="1" x14ac:dyDescent="0.2">
      <c r="A398" s="34"/>
      <c r="B398" s="131" t="s">
        <v>103</v>
      </c>
      <c r="C398" s="142">
        <v>2882.26</v>
      </c>
      <c r="D398" s="142">
        <v>1000</v>
      </c>
      <c r="E398" s="142">
        <v>1000</v>
      </c>
      <c r="F398" s="142">
        <v>1000</v>
      </c>
      <c r="G398" s="176">
        <f t="shared" si="41"/>
        <v>0</v>
      </c>
      <c r="H398" s="16"/>
    </row>
    <row r="399" spans="1:8" ht="12.75" customHeight="1" x14ac:dyDescent="0.2">
      <c r="A399" s="34"/>
      <c r="B399" s="178" t="s">
        <v>104</v>
      </c>
      <c r="C399" s="181">
        <f>SUM(C382:C398)</f>
        <v>428412.53000000009</v>
      </c>
      <c r="D399" s="181">
        <f t="shared" ref="D399:G399" si="42">SUM(D382:D398)</f>
        <v>534550</v>
      </c>
      <c r="E399" s="181">
        <f t="shared" si="42"/>
        <v>534128</v>
      </c>
      <c r="F399" s="181">
        <f t="shared" si="42"/>
        <v>576493</v>
      </c>
      <c r="G399" s="181">
        <f t="shared" si="42"/>
        <v>41943</v>
      </c>
      <c r="H399" s="179">
        <f>(F399-D399)/D399*100</f>
        <v>7.8464128706388552</v>
      </c>
    </row>
    <row r="400" spans="1:8" ht="12.75" customHeight="1" x14ac:dyDescent="0.2">
      <c r="A400" s="34"/>
      <c r="B400" s="182"/>
      <c r="C400" s="181"/>
      <c r="D400" s="181"/>
      <c r="E400" s="181"/>
      <c r="F400" s="181"/>
      <c r="G400" s="181"/>
      <c r="H400" s="179"/>
    </row>
    <row r="401" spans="1:8" ht="12.75" customHeight="1" x14ac:dyDescent="0.2">
      <c r="A401" s="127" t="s">
        <v>254</v>
      </c>
      <c r="B401" s="16"/>
      <c r="C401" s="125" t="s">
        <v>35</v>
      </c>
      <c r="D401" s="125" t="s">
        <v>36</v>
      </c>
      <c r="E401" s="125" t="s">
        <v>36</v>
      </c>
      <c r="F401" s="125" t="s">
        <v>37</v>
      </c>
      <c r="G401" s="126" t="s">
        <v>38</v>
      </c>
      <c r="H401" s="126" t="s">
        <v>39</v>
      </c>
    </row>
    <row r="402" spans="1:8" ht="12.75" customHeight="1" x14ac:dyDescent="0.2">
      <c r="A402" s="34"/>
      <c r="B402" s="182"/>
      <c r="C402" s="126" t="s">
        <v>76</v>
      </c>
      <c r="D402" s="126" t="s">
        <v>43</v>
      </c>
      <c r="E402" s="126" t="s">
        <v>44</v>
      </c>
      <c r="F402" s="126" t="s">
        <v>45</v>
      </c>
      <c r="G402" s="126" t="s">
        <v>46</v>
      </c>
      <c r="H402" s="126" t="s">
        <v>46</v>
      </c>
    </row>
    <row r="403" spans="1:8" ht="12.75" customHeight="1" x14ac:dyDescent="0.2">
      <c r="A403" s="127" t="s">
        <v>271</v>
      </c>
      <c r="B403" s="131" t="s">
        <v>272</v>
      </c>
      <c r="C403" s="142">
        <v>67732</v>
      </c>
      <c r="D403" s="142">
        <v>72394</v>
      </c>
      <c r="E403" s="142">
        <v>72394</v>
      </c>
      <c r="F403" s="142">
        <v>78076</v>
      </c>
      <c r="G403" s="176">
        <f t="shared" ref="G403:G414" si="43">F403-D403</f>
        <v>5682</v>
      </c>
      <c r="H403" s="16"/>
    </row>
    <row r="404" spans="1:8" ht="12.75" customHeight="1" x14ac:dyDescent="0.2">
      <c r="A404" s="34"/>
      <c r="B404" s="131" t="s">
        <v>273</v>
      </c>
      <c r="C404" s="142">
        <v>3619.48</v>
      </c>
      <c r="D404" s="142">
        <v>4286</v>
      </c>
      <c r="E404" s="142">
        <v>4286</v>
      </c>
      <c r="F404" s="142">
        <v>4622</v>
      </c>
      <c r="G404" s="176">
        <f t="shared" si="43"/>
        <v>336</v>
      </c>
      <c r="H404" s="16"/>
    </row>
    <row r="405" spans="1:8" ht="12.75" customHeight="1" x14ac:dyDescent="0.2">
      <c r="A405" s="34"/>
      <c r="B405" s="131" t="s">
        <v>274</v>
      </c>
      <c r="C405" s="142">
        <v>15423.11</v>
      </c>
      <c r="D405" s="142">
        <v>15541</v>
      </c>
      <c r="E405" s="142">
        <v>14976</v>
      </c>
      <c r="F405" s="142">
        <v>16473</v>
      </c>
      <c r="G405" s="176">
        <f t="shared" si="43"/>
        <v>932</v>
      </c>
      <c r="H405" s="16"/>
    </row>
    <row r="406" spans="1:8" ht="12.75" customHeight="1" x14ac:dyDescent="0.2">
      <c r="A406" s="34"/>
      <c r="B406" s="131" t="s">
        <v>135</v>
      </c>
      <c r="C406" s="142">
        <v>0</v>
      </c>
      <c r="D406" s="142">
        <v>1600</v>
      </c>
      <c r="E406" s="175">
        <v>1600</v>
      </c>
      <c r="F406" s="175">
        <v>1600</v>
      </c>
      <c r="G406" s="193">
        <f t="shared" si="43"/>
        <v>0</v>
      </c>
      <c r="H406" s="16"/>
    </row>
    <row r="407" spans="1:8" ht="12.75" customHeight="1" x14ac:dyDescent="0.2">
      <c r="A407" s="34"/>
      <c r="B407" s="131" t="s">
        <v>275</v>
      </c>
      <c r="C407" s="142">
        <v>4000</v>
      </c>
      <c r="D407" s="142">
        <v>4000</v>
      </c>
      <c r="E407" s="142">
        <v>4000</v>
      </c>
      <c r="F407" s="142">
        <v>4000</v>
      </c>
      <c r="G407" s="176">
        <f t="shared" si="43"/>
        <v>0</v>
      </c>
      <c r="H407" s="16"/>
    </row>
    <row r="408" spans="1:8" ht="12.75" customHeight="1" x14ac:dyDescent="0.2">
      <c r="A408" s="34"/>
      <c r="B408" s="131" t="s">
        <v>276</v>
      </c>
      <c r="C408" s="142">
        <v>0</v>
      </c>
      <c r="D408" s="142">
        <v>0</v>
      </c>
      <c r="E408" s="142">
        <v>0</v>
      </c>
      <c r="F408" s="142">
        <v>0</v>
      </c>
      <c r="G408" s="176">
        <f t="shared" si="43"/>
        <v>0</v>
      </c>
      <c r="H408" s="189"/>
    </row>
    <row r="409" spans="1:8" ht="12.75" customHeight="1" x14ac:dyDescent="0.2">
      <c r="A409" s="34"/>
      <c r="B409" s="131" t="s">
        <v>99</v>
      </c>
      <c r="C409" s="142">
        <v>141.4</v>
      </c>
      <c r="D409" s="142">
        <v>1500</v>
      </c>
      <c r="E409" s="142">
        <v>1500</v>
      </c>
      <c r="F409" s="142">
        <v>1500</v>
      </c>
      <c r="G409" s="176">
        <f t="shared" si="43"/>
        <v>0</v>
      </c>
      <c r="H409" s="131" t="s">
        <v>277</v>
      </c>
    </row>
    <row r="410" spans="1:8" ht="12.75" customHeight="1" x14ac:dyDescent="0.2">
      <c r="A410" s="34"/>
      <c r="B410" s="131" t="s">
        <v>278</v>
      </c>
      <c r="C410" s="142">
        <v>0</v>
      </c>
      <c r="D410" s="142">
        <v>200</v>
      </c>
      <c r="E410" s="142">
        <v>200</v>
      </c>
      <c r="F410" s="142">
        <v>200</v>
      </c>
      <c r="G410" s="176">
        <f t="shared" si="43"/>
        <v>0</v>
      </c>
      <c r="H410" s="131" t="s">
        <v>7</v>
      </c>
    </row>
    <row r="411" spans="1:8" ht="12.75" customHeight="1" x14ac:dyDescent="0.2">
      <c r="A411" s="34"/>
      <c r="B411" s="131" t="s">
        <v>100</v>
      </c>
      <c r="C411" s="142">
        <v>1886.35</v>
      </c>
      <c r="D411" s="142">
        <v>3000</v>
      </c>
      <c r="E411" s="142">
        <v>3000</v>
      </c>
      <c r="F411" s="142">
        <v>3000</v>
      </c>
      <c r="G411" s="176">
        <f t="shared" si="43"/>
        <v>0</v>
      </c>
      <c r="H411" s="131" t="s">
        <v>7</v>
      </c>
    </row>
    <row r="412" spans="1:8" ht="12.75" customHeight="1" x14ac:dyDescent="0.2">
      <c r="A412" s="34"/>
      <c r="B412" s="131" t="s">
        <v>279</v>
      </c>
      <c r="C412" s="142">
        <v>0</v>
      </c>
      <c r="D412" s="142">
        <v>100</v>
      </c>
      <c r="E412" s="142">
        <v>250</v>
      </c>
      <c r="F412" s="142">
        <v>100</v>
      </c>
      <c r="G412" s="176">
        <f t="shared" si="43"/>
        <v>0</v>
      </c>
      <c r="H412" s="131" t="s">
        <v>7</v>
      </c>
    </row>
    <row r="413" spans="1:8" ht="12.75" customHeight="1" x14ac:dyDescent="0.2">
      <c r="A413" s="34"/>
      <c r="B413" s="131" t="s">
        <v>102</v>
      </c>
      <c r="C413" s="142">
        <v>0</v>
      </c>
      <c r="D413" s="142">
        <v>600</v>
      </c>
      <c r="E413" s="142">
        <v>600</v>
      </c>
      <c r="F413" s="142">
        <v>600</v>
      </c>
      <c r="G413" s="176">
        <f t="shared" si="43"/>
        <v>0</v>
      </c>
      <c r="H413" s="131" t="s">
        <v>7</v>
      </c>
    </row>
    <row r="414" spans="1:8" ht="12.75" customHeight="1" x14ac:dyDescent="0.2">
      <c r="A414" s="34"/>
      <c r="B414" s="131" t="s">
        <v>103</v>
      </c>
      <c r="C414" s="142">
        <v>906.87</v>
      </c>
      <c r="D414" s="142">
        <v>1000</v>
      </c>
      <c r="E414" s="142">
        <v>1000</v>
      </c>
      <c r="F414" s="142">
        <v>1000</v>
      </c>
      <c r="G414" s="176">
        <f t="shared" si="43"/>
        <v>0</v>
      </c>
      <c r="H414" s="131" t="s">
        <v>7</v>
      </c>
    </row>
    <row r="415" spans="1:8" ht="12.75" customHeight="1" x14ac:dyDescent="0.2">
      <c r="A415" s="34"/>
      <c r="B415" s="178" t="s">
        <v>104</v>
      </c>
      <c r="C415" s="181">
        <f>SUM(C403:C414)</f>
        <v>93709.209999999992</v>
      </c>
      <c r="D415" s="181">
        <f t="shared" ref="D415:G415" si="44">SUM(D403:D414)</f>
        <v>104221</v>
      </c>
      <c r="E415" s="181">
        <f t="shared" si="44"/>
        <v>103806</v>
      </c>
      <c r="F415" s="181">
        <f t="shared" si="44"/>
        <v>111171</v>
      </c>
      <c r="G415" s="181">
        <f t="shared" si="44"/>
        <v>6950</v>
      </c>
      <c r="H415" s="179">
        <f>(F415-D415)/D415*100</f>
        <v>6.6685216990817588</v>
      </c>
    </row>
    <row r="416" spans="1:8" ht="12.75" customHeight="1" x14ac:dyDescent="0.2">
      <c r="A416" s="34"/>
      <c r="B416" s="16"/>
      <c r="C416" s="16"/>
      <c r="D416" s="16"/>
      <c r="E416" s="16"/>
      <c r="F416" s="16"/>
      <c r="G416" s="16"/>
      <c r="H416" s="16" t="s">
        <v>7</v>
      </c>
    </row>
    <row r="417" spans="1:8" ht="12.75" customHeight="1" x14ac:dyDescent="0.2">
      <c r="A417" s="127" t="s">
        <v>280</v>
      </c>
      <c r="B417" s="131" t="s">
        <v>281</v>
      </c>
      <c r="C417" s="142">
        <v>170460</v>
      </c>
      <c r="D417" s="142">
        <v>190952</v>
      </c>
      <c r="E417" s="142">
        <v>190952</v>
      </c>
      <c r="F417" s="175">
        <v>208322</v>
      </c>
      <c r="G417" s="176">
        <f t="shared" ref="G417:G426" si="45">F417-D417</f>
        <v>17370</v>
      </c>
      <c r="H417" s="178" t="s">
        <v>7</v>
      </c>
    </row>
    <row r="418" spans="1:8" ht="12.75" customHeight="1" x14ac:dyDescent="0.2">
      <c r="A418" s="34"/>
      <c r="B418" s="131" t="s">
        <v>282</v>
      </c>
      <c r="C418" s="142">
        <v>3580.97</v>
      </c>
      <c r="D418" s="142">
        <v>7500</v>
      </c>
      <c r="E418" s="142">
        <v>6500</v>
      </c>
      <c r="F418" s="142">
        <v>7500</v>
      </c>
      <c r="G418" s="176">
        <f t="shared" si="45"/>
        <v>0</v>
      </c>
      <c r="H418" s="178"/>
    </row>
    <row r="419" spans="1:8" ht="12.75" customHeight="1" x14ac:dyDescent="0.2">
      <c r="A419" s="139"/>
      <c r="B419" s="131" t="s">
        <v>283</v>
      </c>
      <c r="C419" s="142">
        <v>185.76</v>
      </c>
      <c r="D419" s="142">
        <v>325</v>
      </c>
      <c r="E419" s="142">
        <v>385</v>
      </c>
      <c r="F419" s="142">
        <v>325</v>
      </c>
      <c r="G419" s="176">
        <f t="shared" si="45"/>
        <v>0</v>
      </c>
      <c r="H419" s="189"/>
    </row>
    <row r="420" spans="1:8" ht="12.75" customHeight="1" x14ac:dyDescent="0.2">
      <c r="A420" s="34"/>
      <c r="B420" s="131" t="s">
        <v>284</v>
      </c>
      <c r="C420" s="142">
        <v>19754.23</v>
      </c>
      <c r="D420" s="142">
        <v>20000</v>
      </c>
      <c r="E420" s="142">
        <v>20195</v>
      </c>
      <c r="F420" s="142">
        <v>25000</v>
      </c>
      <c r="G420" s="176">
        <f t="shared" si="45"/>
        <v>5000</v>
      </c>
      <c r="H420" s="16"/>
    </row>
    <row r="421" spans="1:8" ht="12.75" customHeight="1" x14ac:dyDescent="0.2">
      <c r="A421" s="34"/>
      <c r="B421" s="131" t="s">
        <v>285</v>
      </c>
      <c r="C421" s="142">
        <v>1020.68</v>
      </c>
      <c r="D421" s="142">
        <v>1122</v>
      </c>
      <c r="E421" s="142">
        <v>1196</v>
      </c>
      <c r="F421" s="142">
        <v>1480</v>
      </c>
      <c r="G421" s="176">
        <f t="shared" si="45"/>
        <v>358</v>
      </c>
      <c r="H421" s="16"/>
    </row>
    <row r="422" spans="1:8" ht="12.75" customHeight="1" x14ac:dyDescent="0.2">
      <c r="A422" s="34"/>
      <c r="B422" s="131" t="s">
        <v>286</v>
      </c>
      <c r="C422" s="142">
        <v>5988</v>
      </c>
      <c r="D422" s="142">
        <v>6000</v>
      </c>
      <c r="E422" s="142">
        <v>5664</v>
      </c>
      <c r="F422" s="142">
        <v>9440</v>
      </c>
      <c r="G422" s="176">
        <f t="shared" si="45"/>
        <v>3440</v>
      </c>
      <c r="H422" s="131" t="s">
        <v>287</v>
      </c>
    </row>
    <row r="423" spans="1:8" ht="12.75" customHeight="1" x14ac:dyDescent="0.2">
      <c r="A423" s="34"/>
      <c r="B423" s="131" t="s">
        <v>288</v>
      </c>
      <c r="C423" s="142">
        <v>826.1</v>
      </c>
      <c r="D423" s="142">
        <v>3000</v>
      </c>
      <c r="E423" s="142">
        <v>3000</v>
      </c>
      <c r="F423" s="142">
        <v>3000</v>
      </c>
      <c r="G423" s="176">
        <f t="shared" si="45"/>
        <v>0</v>
      </c>
      <c r="H423" s="131"/>
    </row>
    <row r="424" spans="1:8" ht="12.75" customHeight="1" x14ac:dyDescent="0.2">
      <c r="A424" s="34"/>
      <c r="B424" s="131" t="s">
        <v>289</v>
      </c>
      <c r="C424" s="142">
        <v>239.7</v>
      </c>
      <c r="D424" s="142">
        <v>0</v>
      </c>
      <c r="E424" s="142">
        <v>5000</v>
      </c>
      <c r="F424" s="142">
        <v>15000</v>
      </c>
      <c r="G424" s="176">
        <f t="shared" si="45"/>
        <v>15000</v>
      </c>
      <c r="H424" s="189" t="s">
        <v>290</v>
      </c>
    </row>
    <row r="425" spans="1:8" ht="12.75" customHeight="1" x14ac:dyDescent="0.2">
      <c r="A425" s="34"/>
      <c r="B425" s="131" t="s">
        <v>100</v>
      </c>
      <c r="C425" s="142">
        <v>0</v>
      </c>
      <c r="D425" s="142">
        <v>0</v>
      </c>
      <c r="E425" s="142">
        <v>0</v>
      </c>
      <c r="F425" s="142">
        <v>0</v>
      </c>
      <c r="G425" s="176">
        <f t="shared" si="45"/>
        <v>0</v>
      </c>
      <c r="H425" s="131" t="s">
        <v>7</v>
      </c>
    </row>
    <row r="426" spans="1:8" ht="12.75" customHeight="1" x14ac:dyDescent="0.2">
      <c r="A426" s="34"/>
      <c r="B426" s="131" t="s">
        <v>291</v>
      </c>
      <c r="C426" s="142">
        <v>0</v>
      </c>
      <c r="D426" s="142">
        <v>0</v>
      </c>
      <c r="E426" s="142">
        <v>0</v>
      </c>
      <c r="F426" s="142">
        <v>0</v>
      </c>
      <c r="G426" s="176">
        <f t="shared" si="45"/>
        <v>0</v>
      </c>
      <c r="H426" s="131" t="s">
        <v>7</v>
      </c>
    </row>
    <row r="427" spans="1:8" ht="12.75" customHeight="1" x14ac:dyDescent="0.2">
      <c r="A427" s="34"/>
      <c r="B427" s="178" t="s">
        <v>104</v>
      </c>
      <c r="C427" s="181">
        <f>SUM(C417:C426)</f>
        <v>202055.44000000003</v>
      </c>
      <c r="D427" s="181">
        <f t="shared" ref="D427:G427" si="46">SUM(D417:D426)</f>
        <v>228899</v>
      </c>
      <c r="E427" s="181">
        <f t="shared" si="46"/>
        <v>232892</v>
      </c>
      <c r="F427" s="181">
        <f t="shared" si="46"/>
        <v>270067</v>
      </c>
      <c r="G427" s="181">
        <f t="shared" si="46"/>
        <v>41168</v>
      </c>
      <c r="H427" s="179">
        <f>(F427-D427)/D427*100</f>
        <v>17.985224924530034</v>
      </c>
    </row>
    <row r="428" spans="1:8" ht="12.75" customHeight="1" x14ac:dyDescent="0.2">
      <c r="A428" s="34"/>
      <c r="B428" s="182"/>
      <c r="C428" s="181"/>
      <c r="D428" s="181"/>
      <c r="E428" s="181"/>
      <c r="F428" s="181"/>
      <c r="G428" s="181"/>
      <c r="H428" s="179"/>
    </row>
    <row r="429" spans="1:8" ht="12.75" customHeight="1" x14ac:dyDescent="0.2">
      <c r="A429" s="127" t="s">
        <v>292</v>
      </c>
      <c r="B429" s="131" t="s">
        <v>293</v>
      </c>
      <c r="C429" s="142">
        <v>69661.8</v>
      </c>
      <c r="D429" s="142">
        <v>75469</v>
      </c>
      <c r="E429" s="142">
        <v>75469</v>
      </c>
      <c r="F429" s="142">
        <v>80325</v>
      </c>
      <c r="G429" s="176">
        <f t="shared" ref="G429:G444" si="47">F429-D429</f>
        <v>4856</v>
      </c>
      <c r="H429" s="16"/>
    </row>
    <row r="430" spans="1:8" ht="12.75" customHeight="1" x14ac:dyDescent="0.2">
      <c r="A430" s="34"/>
      <c r="B430" s="131" t="s">
        <v>294</v>
      </c>
      <c r="C430" s="142">
        <v>33478.620000000003</v>
      </c>
      <c r="D430" s="142">
        <v>34346</v>
      </c>
      <c r="E430" s="142">
        <v>34346</v>
      </c>
      <c r="F430" s="142">
        <v>36472</v>
      </c>
      <c r="G430" s="176">
        <f t="shared" si="47"/>
        <v>2126</v>
      </c>
      <c r="H430" s="16"/>
    </row>
    <row r="431" spans="1:8" ht="12.75" customHeight="1" x14ac:dyDescent="0.2">
      <c r="A431" s="34"/>
      <c r="B431" s="131" t="s">
        <v>295</v>
      </c>
      <c r="C431" s="142">
        <v>3212</v>
      </c>
      <c r="D431" s="142">
        <v>3696</v>
      </c>
      <c r="E431" s="142">
        <v>3696</v>
      </c>
      <c r="F431" s="142">
        <v>3904</v>
      </c>
      <c r="G431" s="176">
        <f t="shared" si="47"/>
        <v>208</v>
      </c>
      <c r="H431" s="16"/>
    </row>
    <row r="432" spans="1:8" ht="12.75" customHeight="1" x14ac:dyDescent="0.2">
      <c r="A432" s="34"/>
      <c r="B432" s="131" t="s">
        <v>296</v>
      </c>
      <c r="C432" s="142">
        <v>3696.66</v>
      </c>
      <c r="D432" s="142">
        <v>4468</v>
      </c>
      <c r="E432" s="142">
        <v>4468</v>
      </c>
      <c r="F432" s="142">
        <v>4755</v>
      </c>
      <c r="G432" s="176">
        <f t="shared" si="47"/>
        <v>287</v>
      </c>
      <c r="H432" s="16"/>
    </row>
    <row r="433" spans="1:8" ht="12.75" customHeight="1" x14ac:dyDescent="0.2">
      <c r="A433" s="34"/>
      <c r="B433" s="131" t="s">
        <v>83</v>
      </c>
      <c r="C433" s="142">
        <v>1771.02</v>
      </c>
      <c r="D433" s="142">
        <v>2033</v>
      </c>
      <c r="E433" s="142">
        <v>2033</v>
      </c>
      <c r="F433" s="142">
        <v>2160</v>
      </c>
      <c r="G433" s="176">
        <f t="shared" si="47"/>
        <v>127</v>
      </c>
      <c r="H433" s="16"/>
    </row>
    <row r="434" spans="1:8" ht="12.75" customHeight="1" x14ac:dyDescent="0.2">
      <c r="A434" s="34"/>
      <c r="B434" s="131" t="s">
        <v>297</v>
      </c>
      <c r="C434" s="142">
        <v>168.31</v>
      </c>
      <c r="D434" s="142">
        <v>219</v>
      </c>
      <c r="E434" s="142">
        <v>219</v>
      </c>
      <c r="F434" s="142">
        <v>232</v>
      </c>
      <c r="G434" s="176">
        <f t="shared" si="47"/>
        <v>13</v>
      </c>
      <c r="H434" s="16"/>
    </row>
    <row r="435" spans="1:8" ht="12.75" customHeight="1" x14ac:dyDescent="0.2">
      <c r="A435" s="34"/>
      <c r="B435" s="131" t="s">
        <v>298</v>
      </c>
      <c r="C435" s="142">
        <v>21898.799999999999</v>
      </c>
      <c r="D435" s="142">
        <v>24089</v>
      </c>
      <c r="E435" s="142">
        <v>23213</v>
      </c>
      <c r="F435" s="142">
        <v>25534</v>
      </c>
      <c r="G435" s="176">
        <f t="shared" si="47"/>
        <v>1445</v>
      </c>
      <c r="H435" s="16"/>
    </row>
    <row r="436" spans="1:8" ht="12.75" customHeight="1" x14ac:dyDescent="0.2">
      <c r="A436" s="34"/>
      <c r="B436" s="131" t="s">
        <v>93</v>
      </c>
      <c r="C436" s="142">
        <v>5000</v>
      </c>
      <c r="D436" s="142">
        <v>5000</v>
      </c>
      <c r="E436" s="142">
        <v>5000</v>
      </c>
      <c r="F436" s="142">
        <v>5000</v>
      </c>
      <c r="G436" s="176">
        <f t="shared" si="47"/>
        <v>0</v>
      </c>
      <c r="H436" s="16"/>
    </row>
    <row r="437" spans="1:8" ht="12.75" customHeight="1" x14ac:dyDescent="0.2">
      <c r="A437" s="34"/>
      <c r="B437" s="131" t="s">
        <v>135</v>
      </c>
      <c r="C437" s="142">
        <v>925.34</v>
      </c>
      <c r="D437" s="142">
        <v>1600</v>
      </c>
      <c r="E437" s="142">
        <v>1600</v>
      </c>
      <c r="F437" s="142">
        <v>1600</v>
      </c>
      <c r="G437" s="193">
        <f t="shared" si="47"/>
        <v>0</v>
      </c>
      <c r="H437" s="16"/>
    </row>
    <row r="438" spans="1:8" ht="12.75" customHeight="1" x14ac:dyDescent="0.2">
      <c r="A438" s="34"/>
      <c r="B438" s="131" t="s">
        <v>99</v>
      </c>
      <c r="C438" s="142">
        <v>948.22</v>
      </c>
      <c r="D438" s="142">
        <v>400</v>
      </c>
      <c r="E438" s="142">
        <v>400</v>
      </c>
      <c r="F438" s="142">
        <v>400</v>
      </c>
      <c r="G438" s="176">
        <f t="shared" si="47"/>
        <v>0</v>
      </c>
      <c r="H438" s="131" t="s">
        <v>7</v>
      </c>
    </row>
    <row r="439" spans="1:8" ht="12.75" customHeight="1" x14ac:dyDescent="0.2">
      <c r="A439" s="34"/>
      <c r="B439" s="131" t="s">
        <v>100</v>
      </c>
      <c r="C439" s="142">
        <v>1406.44</v>
      </c>
      <c r="D439" s="142">
        <v>1500</v>
      </c>
      <c r="E439" s="142">
        <v>1500</v>
      </c>
      <c r="F439" s="142">
        <v>1500</v>
      </c>
      <c r="G439" s="176">
        <f t="shared" si="47"/>
        <v>0</v>
      </c>
      <c r="H439" s="131" t="s">
        <v>7</v>
      </c>
    </row>
    <row r="440" spans="1:8" ht="12.75" customHeight="1" x14ac:dyDescent="0.2">
      <c r="A440" s="34"/>
      <c r="B440" s="131" t="s">
        <v>279</v>
      </c>
      <c r="C440" s="142">
        <v>15573.9</v>
      </c>
      <c r="D440" s="142">
        <v>20000</v>
      </c>
      <c r="E440" s="142">
        <v>18000</v>
      </c>
      <c r="F440" s="142">
        <v>20000</v>
      </c>
      <c r="G440" s="176">
        <f t="shared" si="47"/>
        <v>0</v>
      </c>
      <c r="H440" s="178" t="s">
        <v>7</v>
      </c>
    </row>
    <row r="441" spans="1:8" ht="12.75" customHeight="1" x14ac:dyDescent="0.2">
      <c r="A441" s="34"/>
      <c r="B441" s="131" t="s">
        <v>299</v>
      </c>
      <c r="C441" s="142">
        <v>14951.51</v>
      </c>
      <c r="D441" s="142">
        <v>15000</v>
      </c>
      <c r="E441" s="142">
        <v>17000</v>
      </c>
      <c r="F441" s="142">
        <v>15000</v>
      </c>
      <c r="G441" s="176">
        <f t="shared" si="47"/>
        <v>0</v>
      </c>
      <c r="H441" s="131" t="s">
        <v>7</v>
      </c>
    </row>
    <row r="442" spans="1:8" ht="12.75" customHeight="1" x14ac:dyDescent="0.2">
      <c r="A442" s="34"/>
      <c r="B442" s="131" t="s">
        <v>300</v>
      </c>
      <c r="C442" s="142">
        <v>1000</v>
      </c>
      <c r="D442" s="142">
        <v>1000</v>
      </c>
      <c r="E442" s="142">
        <v>1000</v>
      </c>
      <c r="F442" s="142">
        <v>1000</v>
      </c>
      <c r="G442" s="176">
        <f t="shared" si="47"/>
        <v>0</v>
      </c>
      <c r="H442" s="131" t="s">
        <v>7</v>
      </c>
    </row>
    <row r="443" spans="1:8" ht="12.75" customHeight="1" x14ac:dyDescent="0.2">
      <c r="A443" s="34"/>
      <c r="B443" s="131" t="s">
        <v>102</v>
      </c>
      <c r="C443" s="142">
        <v>366.2</v>
      </c>
      <c r="D443" s="142">
        <v>1500</v>
      </c>
      <c r="E443" s="142">
        <v>2500</v>
      </c>
      <c r="F443" s="142">
        <v>1500</v>
      </c>
      <c r="G443" s="176">
        <f t="shared" si="47"/>
        <v>0</v>
      </c>
      <c r="H443" s="16"/>
    </row>
    <row r="444" spans="1:8" ht="12.75" customHeight="1" x14ac:dyDescent="0.2">
      <c r="A444" s="34"/>
      <c r="B444" s="131" t="s">
        <v>103</v>
      </c>
      <c r="C444" s="142">
        <v>973.09</v>
      </c>
      <c r="D444" s="142">
        <v>500</v>
      </c>
      <c r="E444" s="142">
        <v>500</v>
      </c>
      <c r="F444" s="142">
        <v>500</v>
      </c>
      <c r="G444" s="176">
        <f t="shared" si="47"/>
        <v>0</v>
      </c>
      <c r="H444" s="131" t="s">
        <v>7</v>
      </c>
    </row>
    <row r="445" spans="1:8" ht="12.75" customHeight="1" x14ac:dyDescent="0.2">
      <c r="A445" s="34"/>
      <c r="B445" s="178" t="s">
        <v>104</v>
      </c>
      <c r="C445" s="181">
        <f>SUM(C429:C444)</f>
        <v>175031.91000000003</v>
      </c>
      <c r="D445" s="181">
        <f t="shared" ref="D445:G445" si="48">SUM(D429:D444)</f>
        <v>190820</v>
      </c>
      <c r="E445" s="181">
        <f t="shared" si="48"/>
        <v>190944</v>
      </c>
      <c r="F445" s="181">
        <f t="shared" si="48"/>
        <v>199882</v>
      </c>
      <c r="G445" s="181">
        <f t="shared" si="48"/>
        <v>9062</v>
      </c>
      <c r="H445" s="179">
        <f>(F445-D445)/D445*100</f>
        <v>4.748978094539356</v>
      </c>
    </row>
    <row r="446" spans="1:8" ht="12.75" customHeight="1" x14ac:dyDescent="0.2">
      <c r="A446" s="34"/>
      <c r="B446" s="182"/>
      <c r="C446" s="181"/>
      <c r="D446" s="181"/>
      <c r="E446" s="181"/>
      <c r="F446" s="181"/>
      <c r="G446" s="181"/>
      <c r="H446" s="179"/>
    </row>
    <row r="447" spans="1:8" ht="12.75" customHeight="1" x14ac:dyDescent="0.2">
      <c r="A447" s="127" t="s">
        <v>254</v>
      </c>
      <c r="B447" s="184"/>
      <c r="C447" s="125" t="s">
        <v>35</v>
      </c>
      <c r="D447" s="125" t="s">
        <v>36</v>
      </c>
      <c r="E447" s="125" t="s">
        <v>36</v>
      </c>
      <c r="F447" s="125" t="s">
        <v>37</v>
      </c>
      <c r="G447" s="126" t="s">
        <v>38</v>
      </c>
      <c r="H447" s="126" t="s">
        <v>39</v>
      </c>
    </row>
    <row r="448" spans="1:8" ht="12.75" customHeight="1" x14ac:dyDescent="0.2">
      <c r="A448" s="190" t="s">
        <v>110</v>
      </c>
      <c r="B448" s="184"/>
      <c r="C448" s="126" t="s">
        <v>76</v>
      </c>
      <c r="D448" s="126" t="s">
        <v>43</v>
      </c>
      <c r="E448" s="126" t="s">
        <v>44</v>
      </c>
      <c r="F448" s="126" t="s">
        <v>45</v>
      </c>
      <c r="G448" s="126" t="s">
        <v>46</v>
      </c>
      <c r="H448" s="126" t="s">
        <v>46</v>
      </c>
    </row>
    <row r="449" spans="1:8" ht="12.75" customHeight="1" x14ac:dyDescent="0.2">
      <c r="A449" s="127" t="s">
        <v>301</v>
      </c>
      <c r="B449" s="131" t="s">
        <v>302</v>
      </c>
      <c r="C449" s="142">
        <v>81219</v>
      </c>
      <c r="D449" s="142">
        <v>87494</v>
      </c>
      <c r="E449" s="142">
        <v>87494</v>
      </c>
      <c r="F449" s="142">
        <v>94460</v>
      </c>
      <c r="G449" s="176">
        <f t="shared" ref="G449:G466" si="49">F449-D449</f>
        <v>6966</v>
      </c>
      <c r="H449" s="131" t="s">
        <v>303</v>
      </c>
    </row>
    <row r="450" spans="1:8" ht="12.75" customHeight="1" x14ac:dyDescent="0.2">
      <c r="A450" s="127" t="s">
        <v>304</v>
      </c>
      <c r="B450" s="131" t="s">
        <v>305</v>
      </c>
      <c r="C450" s="142">
        <v>60350</v>
      </c>
      <c r="D450" s="142">
        <v>63834</v>
      </c>
      <c r="E450" s="142">
        <v>62400</v>
      </c>
      <c r="F450" s="142">
        <v>66518</v>
      </c>
      <c r="G450" s="176">
        <f t="shared" si="49"/>
        <v>2684</v>
      </c>
      <c r="H450" s="189"/>
    </row>
    <row r="451" spans="1:8" ht="12.75" customHeight="1" x14ac:dyDescent="0.2">
      <c r="A451" s="139"/>
      <c r="B451" s="131" t="s">
        <v>295</v>
      </c>
      <c r="C451" s="142">
        <v>3212</v>
      </c>
      <c r="D451" s="142">
        <v>3696</v>
      </c>
      <c r="E451" s="142">
        <v>3696</v>
      </c>
      <c r="F451" s="142">
        <v>3904</v>
      </c>
      <c r="G451" s="176">
        <f t="shared" si="49"/>
        <v>208</v>
      </c>
      <c r="H451" s="131" t="s">
        <v>7</v>
      </c>
    </row>
    <row r="452" spans="1:8" ht="12.75" customHeight="1" x14ac:dyDescent="0.2">
      <c r="A452" s="34"/>
      <c r="B452" s="131" t="s">
        <v>306</v>
      </c>
      <c r="C452" s="142">
        <v>4341.0600000000004</v>
      </c>
      <c r="D452" s="142">
        <v>5180</v>
      </c>
      <c r="E452" s="142">
        <v>5180</v>
      </c>
      <c r="F452" s="142">
        <v>5592</v>
      </c>
      <c r="G452" s="176">
        <f t="shared" si="49"/>
        <v>412</v>
      </c>
      <c r="H452" s="189"/>
    </row>
    <row r="453" spans="1:8" ht="12.75" customHeight="1" x14ac:dyDescent="0.2">
      <c r="A453" s="34"/>
      <c r="B453" s="131" t="s">
        <v>307</v>
      </c>
      <c r="C453" s="142">
        <v>4379.6499999999996</v>
      </c>
      <c r="D453" s="142">
        <v>4884</v>
      </c>
      <c r="E453" s="142">
        <v>4774</v>
      </c>
      <c r="F453" s="142">
        <v>5089</v>
      </c>
      <c r="G453" s="176">
        <f t="shared" si="49"/>
        <v>205</v>
      </c>
      <c r="H453" s="189"/>
    </row>
    <row r="454" spans="1:8" ht="12.75" customHeight="1" x14ac:dyDescent="0.2">
      <c r="A454" s="34"/>
      <c r="B454" s="131" t="s">
        <v>308</v>
      </c>
      <c r="C454" s="142">
        <v>168.83</v>
      </c>
      <c r="D454" s="142">
        <v>219</v>
      </c>
      <c r="E454" s="142">
        <v>219</v>
      </c>
      <c r="F454" s="142">
        <v>232</v>
      </c>
      <c r="G454" s="176">
        <f t="shared" si="49"/>
        <v>13</v>
      </c>
      <c r="H454" s="189"/>
    </row>
    <row r="455" spans="1:8" ht="12.75" customHeight="1" x14ac:dyDescent="0.2">
      <c r="A455" s="34"/>
      <c r="B455" s="131" t="s">
        <v>309</v>
      </c>
      <c r="C455" s="142">
        <v>17992.080000000002</v>
      </c>
      <c r="D455" s="142">
        <v>19792</v>
      </c>
      <c r="E455" s="142">
        <v>19072</v>
      </c>
      <c r="F455" s="142">
        <v>20980</v>
      </c>
      <c r="G455" s="176">
        <f t="shared" si="49"/>
        <v>1188</v>
      </c>
      <c r="H455" s="189"/>
    </row>
    <row r="456" spans="1:8" ht="12.75" customHeight="1" x14ac:dyDescent="0.2">
      <c r="A456" s="34"/>
      <c r="B456" s="131" t="s">
        <v>310</v>
      </c>
      <c r="C456" s="142">
        <v>14127.96</v>
      </c>
      <c r="D456" s="142">
        <v>15541</v>
      </c>
      <c r="E456" s="142">
        <v>14876</v>
      </c>
      <c r="F456" s="142">
        <v>16473</v>
      </c>
      <c r="G456" s="176">
        <f t="shared" si="49"/>
        <v>932</v>
      </c>
      <c r="H456" s="189"/>
    </row>
    <row r="457" spans="1:8" ht="12.75" customHeight="1" x14ac:dyDescent="0.2">
      <c r="A457" s="34"/>
      <c r="B457" s="131" t="s">
        <v>135</v>
      </c>
      <c r="C457" s="142">
        <v>367.6</v>
      </c>
      <c r="D457" s="142">
        <v>3200</v>
      </c>
      <c r="E457" s="175">
        <v>3200</v>
      </c>
      <c r="F457" s="175">
        <v>3200</v>
      </c>
      <c r="G457" s="193">
        <f t="shared" si="49"/>
        <v>0</v>
      </c>
      <c r="H457" s="189"/>
    </row>
    <row r="458" spans="1:8" ht="12.75" customHeight="1" x14ac:dyDescent="0.2">
      <c r="A458" s="34"/>
      <c r="B458" s="131" t="s">
        <v>311</v>
      </c>
      <c r="C458" s="142">
        <v>0</v>
      </c>
      <c r="D458" s="142">
        <v>2000</v>
      </c>
      <c r="E458" s="142">
        <v>2000</v>
      </c>
      <c r="F458" s="142">
        <v>2000</v>
      </c>
      <c r="G458" s="176">
        <f t="shared" si="49"/>
        <v>0</v>
      </c>
      <c r="H458" s="131" t="s">
        <v>7</v>
      </c>
    </row>
    <row r="459" spans="1:8" ht="12.75" customHeight="1" x14ac:dyDescent="0.2">
      <c r="A459" s="34"/>
      <c r="B459" s="131" t="s">
        <v>312</v>
      </c>
      <c r="C459" s="142">
        <v>165.58</v>
      </c>
      <c r="D459" s="142">
        <v>15000</v>
      </c>
      <c r="E459" s="142">
        <v>15000</v>
      </c>
      <c r="F459" s="142">
        <v>15000</v>
      </c>
      <c r="G459" s="176">
        <f t="shared" si="49"/>
        <v>0</v>
      </c>
      <c r="H459" s="16"/>
    </row>
    <row r="460" spans="1:8" ht="12.75" customHeight="1" x14ac:dyDescent="0.2">
      <c r="A460" s="34"/>
      <c r="B460" s="131" t="s">
        <v>267</v>
      </c>
      <c r="C460" s="142">
        <v>0</v>
      </c>
      <c r="D460" s="142">
        <v>1500</v>
      </c>
      <c r="E460" s="142">
        <v>1500</v>
      </c>
      <c r="F460" s="142">
        <v>1500</v>
      </c>
      <c r="G460" s="176">
        <f t="shared" si="49"/>
        <v>0</v>
      </c>
      <c r="H460" s="16"/>
    </row>
    <row r="461" spans="1:8" ht="12.75" customHeight="1" x14ac:dyDescent="0.2">
      <c r="A461" s="34"/>
      <c r="B461" s="131" t="s">
        <v>313</v>
      </c>
      <c r="C461" s="142">
        <v>2718.89</v>
      </c>
      <c r="D461" s="142">
        <v>2500</v>
      </c>
      <c r="E461" s="142">
        <v>2500</v>
      </c>
      <c r="F461" s="142">
        <v>2000</v>
      </c>
      <c r="G461" s="176">
        <f t="shared" si="49"/>
        <v>-500</v>
      </c>
      <c r="H461" s="131" t="s">
        <v>7</v>
      </c>
    </row>
    <row r="462" spans="1:8" ht="12.75" customHeight="1" x14ac:dyDescent="0.2">
      <c r="A462" s="34"/>
      <c r="B462" s="131" t="s">
        <v>314</v>
      </c>
      <c r="C462" s="142">
        <v>25985.07</v>
      </c>
      <c r="D462" s="142">
        <v>25000</v>
      </c>
      <c r="E462" s="142">
        <v>28000</v>
      </c>
      <c r="F462" s="191">
        <v>20000</v>
      </c>
      <c r="G462" s="176">
        <f t="shared" si="49"/>
        <v>-5000</v>
      </c>
      <c r="H462" s="178" t="s">
        <v>7</v>
      </c>
    </row>
    <row r="463" spans="1:8" ht="12.75" customHeight="1" x14ac:dyDescent="0.2">
      <c r="A463" s="34"/>
      <c r="B463" s="131" t="s">
        <v>315</v>
      </c>
      <c r="C463" s="142">
        <v>48141.279999999999</v>
      </c>
      <c r="D463" s="142">
        <v>56957</v>
      </c>
      <c r="E463" s="142">
        <v>57000</v>
      </c>
      <c r="F463" s="220">
        <v>154705</v>
      </c>
      <c r="G463" s="176">
        <f t="shared" si="49"/>
        <v>97748</v>
      </c>
      <c r="H463" s="179" t="s">
        <v>7</v>
      </c>
    </row>
    <row r="464" spans="1:8" ht="12.75" customHeight="1" x14ac:dyDescent="0.2">
      <c r="A464" s="34"/>
      <c r="B464" s="131" t="s">
        <v>316</v>
      </c>
      <c r="C464" s="142">
        <v>207815.59</v>
      </c>
      <c r="D464" s="142">
        <v>175000</v>
      </c>
      <c r="E464" s="142">
        <v>208000</v>
      </c>
      <c r="F464" s="191">
        <v>190000</v>
      </c>
      <c r="G464" s="142">
        <f t="shared" si="49"/>
        <v>15000</v>
      </c>
      <c r="H464" s="221"/>
    </row>
    <row r="465" spans="1:8" ht="12.75" customHeight="1" x14ac:dyDescent="0.2">
      <c r="A465" s="34"/>
      <c r="B465" s="131" t="s">
        <v>317</v>
      </c>
      <c r="C465" s="142">
        <v>23932.38</v>
      </c>
      <c r="D465" s="142">
        <v>40000</v>
      </c>
      <c r="E465" s="142">
        <v>40000</v>
      </c>
      <c r="F465" s="142">
        <v>40000</v>
      </c>
      <c r="G465" s="176">
        <f t="shared" si="49"/>
        <v>0</v>
      </c>
      <c r="H465" s="131" t="s">
        <v>7</v>
      </c>
    </row>
    <row r="466" spans="1:8" ht="12.75" customHeight="1" x14ac:dyDescent="0.2">
      <c r="A466" s="34"/>
      <c r="B466" s="131" t="s">
        <v>103</v>
      </c>
      <c r="C466" s="142">
        <v>1300</v>
      </c>
      <c r="D466" s="142">
        <v>1000</v>
      </c>
      <c r="E466" s="142">
        <v>1000</v>
      </c>
      <c r="F466" s="142">
        <v>1000</v>
      </c>
      <c r="G466" s="176">
        <f t="shared" si="49"/>
        <v>0</v>
      </c>
      <c r="H466" s="131" t="s">
        <v>7</v>
      </c>
    </row>
    <row r="467" spans="1:8" ht="12.75" customHeight="1" x14ac:dyDescent="0.2">
      <c r="A467" s="34"/>
      <c r="B467" s="208" t="s">
        <v>104</v>
      </c>
      <c r="C467" s="198">
        <f>SUM(C449:C466)</f>
        <v>496216.97</v>
      </c>
      <c r="D467" s="198">
        <f t="shared" ref="D467:G467" si="50">SUM(D449:D466)</f>
        <v>522797</v>
      </c>
      <c r="E467" s="198">
        <f t="shared" si="50"/>
        <v>555911</v>
      </c>
      <c r="F467" s="198">
        <f t="shared" si="50"/>
        <v>642653</v>
      </c>
      <c r="G467" s="198">
        <f t="shared" si="50"/>
        <v>119856</v>
      </c>
      <c r="H467" s="179">
        <f>(F467-D467)/D467*100</f>
        <v>22.925915795232186</v>
      </c>
    </row>
    <row r="468" spans="1:8" ht="12.75" customHeight="1" x14ac:dyDescent="0.2">
      <c r="A468" s="162"/>
      <c r="B468" s="199" t="s">
        <v>318</v>
      </c>
      <c r="C468" s="209" t="s">
        <v>319</v>
      </c>
      <c r="D468" s="200"/>
      <c r="E468" s="200"/>
      <c r="F468" s="200">
        <f>F399+F415+F427+F445+F467</f>
        <v>1800266</v>
      </c>
      <c r="G468" s="201"/>
      <c r="H468" s="202"/>
    </row>
    <row r="469" spans="1:8" ht="12.75" customHeight="1" x14ac:dyDescent="0.2">
      <c r="A469" s="127" t="s">
        <v>320</v>
      </c>
      <c r="B469" s="212"/>
      <c r="C469" s="222"/>
      <c r="D469" s="204"/>
      <c r="E469" s="204"/>
      <c r="F469" s="204"/>
      <c r="G469" s="222"/>
      <c r="H469" s="179"/>
    </row>
    <row r="470" spans="1:8" ht="12.75" customHeight="1" x14ac:dyDescent="0.2">
      <c r="A470" s="127" t="s">
        <v>321</v>
      </c>
      <c r="B470" s="131" t="s">
        <v>322</v>
      </c>
      <c r="C470" s="142">
        <v>11362.75</v>
      </c>
      <c r="D470" s="142">
        <v>12000</v>
      </c>
      <c r="E470" s="142">
        <v>12500</v>
      </c>
      <c r="F470" s="142">
        <v>13000</v>
      </c>
      <c r="G470" s="176">
        <f>F470-D470</f>
        <v>1000</v>
      </c>
      <c r="H470" s="178" t="s">
        <v>7</v>
      </c>
    </row>
    <row r="471" spans="1:8" ht="12.75" customHeight="1" x14ac:dyDescent="0.2">
      <c r="A471" s="139"/>
      <c r="B471" s="131" t="s">
        <v>323</v>
      </c>
      <c r="C471" s="142">
        <v>23844.6</v>
      </c>
      <c r="D471" s="142">
        <v>30000</v>
      </c>
      <c r="E471" s="142">
        <v>30000</v>
      </c>
      <c r="F471" s="142">
        <v>30000</v>
      </c>
      <c r="G471" s="176">
        <f>F471-D471</f>
        <v>0</v>
      </c>
      <c r="H471" s="182"/>
    </row>
    <row r="472" spans="1:8" ht="12.75" customHeight="1" x14ac:dyDescent="0.2">
      <c r="A472" s="34"/>
      <c r="B472" s="131" t="s">
        <v>324</v>
      </c>
      <c r="C472" s="142">
        <v>3079.05</v>
      </c>
      <c r="D472" s="142">
        <v>3000</v>
      </c>
      <c r="E472" s="142">
        <v>3500</v>
      </c>
      <c r="F472" s="142">
        <v>3500</v>
      </c>
      <c r="G472" s="176">
        <f>F472-D472</f>
        <v>500</v>
      </c>
      <c r="H472" s="131" t="s">
        <v>7</v>
      </c>
    </row>
    <row r="473" spans="1:8" ht="12.75" customHeight="1" x14ac:dyDescent="0.2">
      <c r="A473" s="34"/>
      <c r="B473" s="178" t="s">
        <v>104</v>
      </c>
      <c r="C473" s="181">
        <f>SUM(C470:C472)</f>
        <v>38286.400000000001</v>
      </c>
      <c r="D473" s="181">
        <f t="shared" ref="D473:G473" si="51">SUM(D470:D472)</f>
        <v>45000</v>
      </c>
      <c r="E473" s="181">
        <f t="shared" si="51"/>
        <v>46000</v>
      </c>
      <c r="F473" s="181">
        <f t="shared" si="51"/>
        <v>46500</v>
      </c>
      <c r="G473" s="181">
        <f t="shared" si="51"/>
        <v>1500</v>
      </c>
      <c r="H473" s="179">
        <f>(F473-D473)/D473*100</f>
        <v>3.3333333333333335</v>
      </c>
    </row>
    <row r="474" spans="1:8" ht="12.75" customHeight="1" x14ac:dyDescent="0.2">
      <c r="A474" s="127" t="s">
        <v>320</v>
      </c>
      <c r="B474" s="182"/>
      <c r="C474" s="178" t="s">
        <v>7</v>
      </c>
      <c r="D474" s="16"/>
      <c r="E474" s="178" t="s">
        <v>7</v>
      </c>
      <c r="F474" s="16"/>
      <c r="G474" s="16"/>
      <c r="H474" s="16"/>
    </row>
    <row r="475" spans="1:8" ht="12.75" customHeight="1" x14ac:dyDescent="0.2">
      <c r="A475" s="127" t="s">
        <v>325</v>
      </c>
      <c r="B475" s="131" t="s">
        <v>326</v>
      </c>
      <c r="C475" s="142">
        <v>238162</v>
      </c>
      <c r="D475" s="142">
        <v>226360</v>
      </c>
      <c r="E475" s="142">
        <v>226360</v>
      </c>
      <c r="F475" s="175">
        <v>232131</v>
      </c>
      <c r="G475" s="176">
        <f>F475-D475</f>
        <v>5771</v>
      </c>
      <c r="H475" s="124" t="s">
        <v>327</v>
      </c>
    </row>
    <row r="476" spans="1:8" ht="12.75" customHeight="1" x14ac:dyDescent="0.2">
      <c r="A476" s="34"/>
      <c r="B476" s="208" t="s">
        <v>104</v>
      </c>
      <c r="C476" s="198">
        <f>SUM(C474:C475)</f>
        <v>238162</v>
      </c>
      <c r="D476" s="198">
        <f>SUM(D474:D475)</f>
        <v>226360</v>
      </c>
      <c r="E476" s="198">
        <f>SUM(E474:E475)</f>
        <v>226360</v>
      </c>
      <c r="F476" s="198">
        <f>SUM(F474:F475)</f>
        <v>232131</v>
      </c>
      <c r="G476" s="198">
        <f>SUM(G475:G475)</f>
        <v>5771</v>
      </c>
      <c r="H476" s="179">
        <f>(F476-D476)/D476*100</f>
        <v>2.5494787064852447</v>
      </c>
    </row>
    <row r="477" spans="1:8" ht="12.75" customHeight="1" x14ac:dyDescent="0.2">
      <c r="A477" s="162"/>
      <c r="B477" s="199" t="s">
        <v>328</v>
      </c>
      <c r="C477" s="209" t="s">
        <v>329</v>
      </c>
      <c r="D477" s="200"/>
      <c r="E477" s="200"/>
      <c r="F477" s="200">
        <f>F473+F476</f>
        <v>278631</v>
      </c>
      <c r="G477" s="201"/>
      <c r="H477" s="202"/>
    </row>
    <row r="478" spans="1:8" ht="12.75" customHeight="1" x14ac:dyDescent="0.2">
      <c r="A478" s="34"/>
      <c r="B478" s="223" t="s">
        <v>330</v>
      </c>
      <c r="C478" s="224"/>
      <c r="D478" s="224"/>
      <c r="E478" s="224"/>
      <c r="F478" s="224"/>
      <c r="G478" s="204"/>
      <c r="H478" s="179"/>
    </row>
    <row r="479" spans="1:8" ht="12.75" customHeight="1" x14ac:dyDescent="0.2">
      <c r="A479" s="139" t="s">
        <v>331</v>
      </c>
      <c r="B479" s="225"/>
      <c r="C479" s="226"/>
      <c r="D479" s="226"/>
      <c r="E479" s="226"/>
      <c r="F479" s="226"/>
      <c r="G479" s="227"/>
      <c r="H479" s="179"/>
    </row>
    <row r="480" spans="1:8" ht="12.75" customHeight="1" x14ac:dyDescent="0.2">
      <c r="A480" s="127" t="s">
        <v>332</v>
      </c>
      <c r="B480" s="131" t="s">
        <v>333</v>
      </c>
      <c r="C480" s="142">
        <v>135282</v>
      </c>
      <c r="D480" s="142">
        <v>140693</v>
      </c>
      <c r="E480" s="142">
        <v>140693</v>
      </c>
      <c r="F480" s="142">
        <v>149838</v>
      </c>
      <c r="G480" s="176">
        <f t="shared" ref="G480:G500" si="52">F480-D480</f>
        <v>9145</v>
      </c>
      <c r="H480" s="131" t="s">
        <v>7</v>
      </c>
    </row>
    <row r="481" spans="1:8" ht="12.75" customHeight="1" x14ac:dyDescent="0.2">
      <c r="A481" s="34"/>
      <c r="B481" s="131" t="s">
        <v>334</v>
      </c>
      <c r="C481" s="142">
        <v>209808</v>
      </c>
      <c r="D481" s="142">
        <v>218200</v>
      </c>
      <c r="E481" s="142">
        <v>218200</v>
      </c>
      <c r="F481" s="142">
        <v>232383</v>
      </c>
      <c r="G481" s="176">
        <f t="shared" si="52"/>
        <v>14183</v>
      </c>
      <c r="H481" s="131" t="s">
        <v>7</v>
      </c>
    </row>
    <row r="482" spans="1:8" ht="12.75" customHeight="1" x14ac:dyDescent="0.2">
      <c r="A482" s="34"/>
      <c r="B482" s="131" t="s">
        <v>335</v>
      </c>
      <c r="C482" s="142">
        <v>130966.25</v>
      </c>
      <c r="D482" s="142">
        <v>140704</v>
      </c>
      <c r="E482" s="142">
        <v>115000</v>
      </c>
      <c r="F482" s="142">
        <v>112000</v>
      </c>
      <c r="G482" s="176">
        <f t="shared" si="52"/>
        <v>-28704</v>
      </c>
      <c r="H482" s="131" t="s">
        <v>336</v>
      </c>
    </row>
    <row r="483" spans="1:8" ht="12.75" customHeight="1" x14ac:dyDescent="0.2">
      <c r="A483" s="34"/>
      <c r="B483" s="131" t="s">
        <v>337</v>
      </c>
      <c r="C483" s="142">
        <v>59009.41</v>
      </c>
      <c r="D483" s="142">
        <v>60698</v>
      </c>
      <c r="E483" s="142">
        <v>60698</v>
      </c>
      <c r="F483" s="142">
        <v>62778</v>
      </c>
      <c r="G483" s="176">
        <f t="shared" si="52"/>
        <v>2080</v>
      </c>
      <c r="H483" s="16"/>
    </row>
    <row r="484" spans="1:8" ht="12.75" customHeight="1" x14ac:dyDescent="0.2">
      <c r="A484" s="34"/>
      <c r="B484" s="131" t="s">
        <v>338</v>
      </c>
      <c r="C484" s="142">
        <v>7088.23</v>
      </c>
      <c r="D484" s="142">
        <v>8329</v>
      </c>
      <c r="E484" s="142">
        <v>8329</v>
      </c>
      <c r="F484" s="142">
        <v>8870</v>
      </c>
      <c r="G484" s="176">
        <f t="shared" si="52"/>
        <v>541</v>
      </c>
      <c r="H484" s="16"/>
    </row>
    <row r="485" spans="1:8" ht="12.75" customHeight="1" x14ac:dyDescent="0.2">
      <c r="A485" s="34"/>
      <c r="B485" s="131" t="s">
        <v>339</v>
      </c>
      <c r="C485" s="142">
        <v>11054.01</v>
      </c>
      <c r="D485" s="142">
        <v>12918</v>
      </c>
      <c r="E485" s="142">
        <v>12918</v>
      </c>
      <c r="F485" s="142">
        <v>13757</v>
      </c>
      <c r="G485" s="176">
        <f t="shared" si="52"/>
        <v>839</v>
      </c>
      <c r="H485" s="16"/>
    </row>
    <row r="486" spans="1:8" ht="12.75" customHeight="1" x14ac:dyDescent="0.2">
      <c r="A486" s="34"/>
      <c r="B486" s="131" t="s">
        <v>340</v>
      </c>
      <c r="C486" s="142">
        <v>9278</v>
      </c>
      <c r="D486" s="142">
        <v>10764</v>
      </c>
      <c r="E486" s="142">
        <v>13500</v>
      </c>
      <c r="F486" s="142">
        <v>13805</v>
      </c>
      <c r="G486" s="176">
        <f t="shared" si="52"/>
        <v>3041</v>
      </c>
      <c r="H486" s="16"/>
    </row>
    <row r="487" spans="1:8" ht="12.75" customHeight="1" x14ac:dyDescent="0.2">
      <c r="A487" s="34"/>
      <c r="B487" s="131" t="s">
        <v>341</v>
      </c>
      <c r="C487" s="142">
        <v>4514.29</v>
      </c>
      <c r="D487" s="142">
        <v>4644</v>
      </c>
      <c r="E487" s="142">
        <v>4644</v>
      </c>
      <c r="F487" s="142">
        <v>4803</v>
      </c>
      <c r="G487" s="176">
        <f t="shared" si="52"/>
        <v>159</v>
      </c>
      <c r="H487" s="16"/>
    </row>
    <row r="488" spans="1:8" ht="12.75" customHeight="1" x14ac:dyDescent="0.2">
      <c r="A488" s="34"/>
      <c r="B488" s="131" t="s">
        <v>342</v>
      </c>
      <c r="C488" s="142">
        <v>21898.799999999999</v>
      </c>
      <c r="D488" s="142">
        <v>24089</v>
      </c>
      <c r="E488" s="142">
        <v>23213</v>
      </c>
      <c r="F488" s="142">
        <v>25534</v>
      </c>
      <c r="G488" s="176">
        <f t="shared" si="52"/>
        <v>1445</v>
      </c>
      <c r="H488" s="16"/>
    </row>
    <row r="489" spans="1:8" ht="12.75" customHeight="1" x14ac:dyDescent="0.2">
      <c r="A489" s="34"/>
      <c r="B489" s="131" t="s">
        <v>343</v>
      </c>
      <c r="C489" s="142">
        <v>25077.46</v>
      </c>
      <c r="D489" s="142">
        <v>27585</v>
      </c>
      <c r="E489" s="142">
        <v>23606</v>
      </c>
      <c r="F489" s="142">
        <v>22075</v>
      </c>
      <c r="G489" s="176">
        <f t="shared" si="52"/>
        <v>-5510</v>
      </c>
      <c r="H489" s="16"/>
    </row>
    <row r="490" spans="1:8" ht="12.75" customHeight="1" x14ac:dyDescent="0.2">
      <c r="A490" s="34"/>
      <c r="B490" s="131" t="s">
        <v>344</v>
      </c>
      <c r="C490" s="142">
        <v>48728</v>
      </c>
      <c r="D490" s="142">
        <v>53178</v>
      </c>
      <c r="E490" s="142">
        <v>32000</v>
      </c>
      <c r="F490" s="142">
        <v>30534</v>
      </c>
      <c r="G490" s="176">
        <f t="shared" si="52"/>
        <v>-22644</v>
      </c>
      <c r="H490" s="131" t="s">
        <v>7</v>
      </c>
    </row>
    <row r="491" spans="1:8" ht="12.75" customHeight="1" x14ac:dyDescent="0.2">
      <c r="A491" s="34"/>
      <c r="B491" s="131" t="s">
        <v>345</v>
      </c>
      <c r="C491" s="142">
        <v>5000</v>
      </c>
      <c r="D491" s="142">
        <v>5000</v>
      </c>
      <c r="E491" s="142">
        <v>5000</v>
      </c>
      <c r="F491" s="142">
        <v>5000</v>
      </c>
      <c r="G491" s="176">
        <f t="shared" si="52"/>
        <v>0</v>
      </c>
      <c r="H491" s="16"/>
    </row>
    <row r="492" spans="1:8" ht="12.75" customHeight="1" x14ac:dyDescent="0.2">
      <c r="A492" s="34"/>
      <c r="B492" s="131" t="s">
        <v>135</v>
      </c>
      <c r="C492" s="142">
        <v>1182.74</v>
      </c>
      <c r="D492" s="142">
        <v>7200</v>
      </c>
      <c r="E492" s="142">
        <v>3200</v>
      </c>
      <c r="F492" s="142">
        <v>1600</v>
      </c>
      <c r="G492" s="193">
        <f t="shared" si="52"/>
        <v>-5600</v>
      </c>
      <c r="H492" s="16"/>
    </row>
    <row r="493" spans="1:8" ht="12.75" customHeight="1" x14ac:dyDescent="0.2">
      <c r="A493" s="34"/>
      <c r="B493" s="131" t="s">
        <v>346</v>
      </c>
      <c r="C493" s="142">
        <v>0</v>
      </c>
      <c r="D493" s="142">
        <v>750</v>
      </c>
      <c r="E493" s="142">
        <v>0</v>
      </c>
      <c r="F493" s="142">
        <v>0</v>
      </c>
      <c r="G493" s="176">
        <f t="shared" si="52"/>
        <v>-750</v>
      </c>
      <c r="H493" s="131" t="s">
        <v>7</v>
      </c>
    </row>
    <row r="494" spans="1:8" ht="12.75" customHeight="1" x14ac:dyDescent="0.2">
      <c r="A494" s="34"/>
      <c r="B494" s="131" t="s">
        <v>347</v>
      </c>
      <c r="C494" s="142">
        <v>8810.44</v>
      </c>
      <c r="D494" s="142">
        <v>7500</v>
      </c>
      <c r="E494" s="142">
        <v>7500</v>
      </c>
      <c r="F494" s="142">
        <v>7500</v>
      </c>
      <c r="G494" s="176">
        <f t="shared" si="52"/>
        <v>0</v>
      </c>
      <c r="H494" s="16"/>
    </row>
    <row r="495" spans="1:8" ht="12.75" customHeight="1" x14ac:dyDescent="0.2">
      <c r="A495" s="34"/>
      <c r="B495" s="131" t="s">
        <v>267</v>
      </c>
      <c r="C495" s="142">
        <v>7155.49</v>
      </c>
      <c r="D495" s="142">
        <v>7500</v>
      </c>
      <c r="E495" s="142">
        <v>8000</v>
      </c>
      <c r="F495" s="142">
        <v>10000</v>
      </c>
      <c r="G495" s="176">
        <f t="shared" si="52"/>
        <v>2500</v>
      </c>
      <c r="H495" s="16"/>
    </row>
    <row r="496" spans="1:8" ht="12.75" customHeight="1" x14ac:dyDescent="0.2">
      <c r="A496" s="34"/>
      <c r="B496" s="131" t="s">
        <v>348</v>
      </c>
      <c r="C496" s="142">
        <v>6049.6</v>
      </c>
      <c r="D496" s="142">
        <v>5000</v>
      </c>
      <c r="E496" s="142">
        <v>6000</v>
      </c>
      <c r="F496" s="142">
        <v>7500</v>
      </c>
      <c r="G496" s="176">
        <f t="shared" si="52"/>
        <v>2500</v>
      </c>
      <c r="H496" s="16"/>
    </row>
    <row r="497" spans="1:8" ht="12.75" customHeight="1" x14ac:dyDescent="0.2">
      <c r="A497" s="34"/>
      <c r="B497" s="131" t="s">
        <v>349</v>
      </c>
      <c r="C497" s="142">
        <v>25913.69</v>
      </c>
      <c r="D497" s="142">
        <v>20000</v>
      </c>
      <c r="E497" s="142">
        <v>25000</v>
      </c>
      <c r="F497" s="142">
        <v>30000</v>
      </c>
      <c r="G497" s="176">
        <f t="shared" si="52"/>
        <v>10000</v>
      </c>
      <c r="H497" s="16"/>
    </row>
    <row r="498" spans="1:8" ht="12.75" customHeight="1" x14ac:dyDescent="0.2">
      <c r="A498" s="34"/>
      <c r="B498" s="131" t="s">
        <v>350</v>
      </c>
      <c r="C498" s="142">
        <v>35.33</v>
      </c>
      <c r="D498" s="142">
        <v>500</v>
      </c>
      <c r="E498" s="142">
        <v>500</v>
      </c>
      <c r="F498" s="142">
        <v>500</v>
      </c>
      <c r="G498" s="176">
        <f t="shared" si="52"/>
        <v>0</v>
      </c>
      <c r="H498" s="16"/>
    </row>
    <row r="499" spans="1:8" ht="12.75" customHeight="1" x14ac:dyDescent="0.2">
      <c r="A499" s="34"/>
      <c r="B499" s="131" t="s">
        <v>102</v>
      </c>
      <c r="C499" s="142">
        <v>482.98</v>
      </c>
      <c r="D499" s="142">
        <v>1500</v>
      </c>
      <c r="E499" s="142">
        <v>1500</v>
      </c>
      <c r="F499" s="142">
        <v>500</v>
      </c>
      <c r="G499" s="176">
        <f t="shared" si="52"/>
        <v>-1000</v>
      </c>
      <c r="H499" s="16"/>
    </row>
    <row r="500" spans="1:8" ht="12.75" customHeight="1" x14ac:dyDescent="0.2">
      <c r="A500" s="34"/>
      <c r="B500" s="131" t="s">
        <v>351</v>
      </c>
      <c r="C500" s="142">
        <v>4519.1000000000004</v>
      </c>
      <c r="D500" s="142">
        <v>5000</v>
      </c>
      <c r="E500" s="142">
        <v>5000</v>
      </c>
      <c r="F500" s="142">
        <v>5000</v>
      </c>
      <c r="G500" s="176">
        <f t="shared" si="52"/>
        <v>0</v>
      </c>
      <c r="H500" s="16"/>
    </row>
    <row r="501" spans="1:8" ht="12.75" customHeight="1" x14ac:dyDescent="0.2">
      <c r="A501" s="34"/>
      <c r="B501" s="178" t="s">
        <v>104</v>
      </c>
      <c r="C501" s="181">
        <f>SUM(C480:C500)</f>
        <v>721853.81999999983</v>
      </c>
      <c r="D501" s="181">
        <f t="shared" ref="D501:G501" si="53">SUM(D480:D500)</f>
        <v>761752</v>
      </c>
      <c r="E501" s="181">
        <f t="shared" si="53"/>
        <v>714501</v>
      </c>
      <c r="F501" s="181">
        <f t="shared" si="53"/>
        <v>743977</v>
      </c>
      <c r="G501" s="181">
        <f t="shared" si="53"/>
        <v>-17775</v>
      </c>
      <c r="H501" s="179">
        <f>(F501-D501)/D501*100</f>
        <v>-2.3334366040391097</v>
      </c>
    </row>
    <row r="502" spans="1:8" ht="12.75" customHeight="1" x14ac:dyDescent="0.2">
      <c r="A502" s="34"/>
      <c r="B502" s="178"/>
      <c r="C502" s="125" t="s">
        <v>35</v>
      </c>
      <c r="D502" s="125" t="s">
        <v>36</v>
      </c>
      <c r="E502" s="125" t="s">
        <v>36</v>
      </c>
      <c r="F502" s="125" t="s">
        <v>37</v>
      </c>
      <c r="G502" s="126" t="s">
        <v>38</v>
      </c>
      <c r="H502" s="126" t="s">
        <v>39</v>
      </c>
    </row>
    <row r="503" spans="1:8" ht="12.75" customHeight="1" x14ac:dyDescent="0.2">
      <c r="A503" s="34"/>
      <c r="B503" s="178"/>
      <c r="C503" s="126" t="s">
        <v>76</v>
      </c>
      <c r="D503" s="126" t="s">
        <v>43</v>
      </c>
      <c r="E503" s="126" t="s">
        <v>44</v>
      </c>
      <c r="F503" s="126" t="s">
        <v>45</v>
      </c>
      <c r="G503" s="126" t="s">
        <v>46</v>
      </c>
      <c r="H503" s="126" t="s">
        <v>46</v>
      </c>
    </row>
    <row r="504" spans="1:8" ht="12.75" customHeight="1" x14ac:dyDescent="0.2">
      <c r="A504" s="34"/>
      <c r="B504" s="16"/>
      <c r="C504" s="16"/>
      <c r="D504" s="16"/>
      <c r="E504" s="16"/>
      <c r="F504" s="16"/>
      <c r="G504" s="16"/>
      <c r="H504" s="16"/>
    </row>
    <row r="505" spans="1:8" ht="12.75" customHeight="1" x14ac:dyDescent="0.2">
      <c r="A505" s="127" t="s">
        <v>352</v>
      </c>
      <c r="B505" s="131" t="s">
        <v>353</v>
      </c>
      <c r="C505" s="175">
        <v>3687.83</v>
      </c>
      <c r="D505" s="142">
        <v>0</v>
      </c>
      <c r="E505" s="142">
        <v>500</v>
      </c>
      <c r="F505" s="142">
        <v>500</v>
      </c>
      <c r="G505" s="176">
        <f>F505-D505</f>
        <v>500</v>
      </c>
      <c r="H505" s="131" t="s">
        <v>7</v>
      </c>
    </row>
    <row r="506" spans="1:8" ht="12.75" customHeight="1" x14ac:dyDescent="0.2">
      <c r="A506" s="34"/>
      <c r="B506" s="208" t="s">
        <v>104</v>
      </c>
      <c r="C506" s="198">
        <f>SUM(C505)</f>
        <v>3687.83</v>
      </c>
      <c r="D506" s="198">
        <f>SUM(D505)</f>
        <v>0</v>
      </c>
      <c r="E506" s="198">
        <f>SUM(E505)</f>
        <v>500</v>
      </c>
      <c r="F506" s="198">
        <f>SUM(F505)</f>
        <v>500</v>
      </c>
      <c r="G506" s="198">
        <f>SUM(G505)</f>
        <v>500</v>
      </c>
      <c r="H506" s="179" t="e">
        <f>(F506-D506)/D506*100</f>
        <v>#DIV/0!</v>
      </c>
    </row>
    <row r="507" spans="1:8" ht="12.75" customHeight="1" x14ac:dyDescent="0.2">
      <c r="A507" s="162"/>
      <c r="B507" s="199" t="s">
        <v>354</v>
      </c>
      <c r="C507" s="209" t="s">
        <v>355</v>
      </c>
      <c r="D507" s="200"/>
      <c r="E507" s="200"/>
      <c r="F507" s="200">
        <f>F501+F506</f>
        <v>744477</v>
      </c>
      <c r="G507" s="228"/>
      <c r="H507" s="202"/>
    </row>
    <row r="508" spans="1:8" ht="12.75" customHeight="1" x14ac:dyDescent="0.2">
      <c r="A508" s="34"/>
      <c r="B508" s="203"/>
      <c r="C508" s="222"/>
      <c r="D508" s="204"/>
      <c r="E508" s="204"/>
      <c r="F508" s="204"/>
      <c r="G508" s="222"/>
      <c r="H508" s="179"/>
    </row>
    <row r="509" spans="1:8" ht="12.75" customHeight="1" x14ac:dyDescent="0.2">
      <c r="A509" s="127" t="s">
        <v>356</v>
      </c>
      <c r="B509" s="16"/>
      <c r="C509" s="16"/>
      <c r="D509" s="16"/>
      <c r="E509" s="16"/>
      <c r="F509" s="16"/>
      <c r="G509" s="16"/>
      <c r="H509" s="16"/>
    </row>
    <row r="510" spans="1:8" ht="12.75" customHeight="1" x14ac:dyDescent="0.2">
      <c r="A510" s="127" t="s">
        <v>357</v>
      </c>
      <c r="B510" s="131" t="s">
        <v>358</v>
      </c>
      <c r="C510" s="142">
        <v>93075.05</v>
      </c>
      <c r="D510" s="142">
        <v>73000</v>
      </c>
      <c r="E510" s="142">
        <v>85000</v>
      </c>
      <c r="F510" s="142">
        <v>90000</v>
      </c>
      <c r="G510" s="176">
        <f t="shared" ref="G510:G528" si="54">F510-D510</f>
        <v>17000</v>
      </c>
      <c r="H510" s="11"/>
    </row>
    <row r="511" spans="1:8" ht="12.75" customHeight="1" x14ac:dyDescent="0.2">
      <c r="A511" s="139"/>
      <c r="B511" s="131" t="s">
        <v>359</v>
      </c>
      <c r="C511" s="142">
        <v>48591.79</v>
      </c>
      <c r="D511" s="142">
        <v>44431</v>
      </c>
      <c r="E511" s="142">
        <v>49871</v>
      </c>
      <c r="F511" s="142">
        <v>51360</v>
      </c>
      <c r="G511" s="176">
        <f t="shared" si="54"/>
        <v>6929</v>
      </c>
      <c r="H511" s="178" t="s">
        <v>7</v>
      </c>
    </row>
    <row r="512" spans="1:8" ht="12.75" customHeight="1" x14ac:dyDescent="0.2">
      <c r="A512" s="139"/>
      <c r="B512" s="131" t="s">
        <v>360</v>
      </c>
      <c r="C512" s="142">
        <v>38440.019999999997</v>
      </c>
      <c r="D512" s="142">
        <v>34335</v>
      </c>
      <c r="E512" s="142">
        <v>39800</v>
      </c>
      <c r="F512" s="142">
        <v>40845</v>
      </c>
      <c r="G512" s="176">
        <f t="shared" si="54"/>
        <v>6510</v>
      </c>
      <c r="H512" s="179"/>
    </row>
    <row r="513" spans="1:8" ht="12.75" customHeight="1" x14ac:dyDescent="0.2">
      <c r="A513" s="34"/>
      <c r="B513" s="131" t="s">
        <v>361</v>
      </c>
      <c r="C513" s="142">
        <v>6908.59</v>
      </c>
      <c r="D513" s="142">
        <v>5585</v>
      </c>
      <c r="E513" s="142">
        <v>7500</v>
      </c>
      <c r="F513" s="142">
        <v>8000</v>
      </c>
      <c r="G513" s="176">
        <f t="shared" si="54"/>
        <v>2415</v>
      </c>
      <c r="H513" s="131" t="s">
        <v>7</v>
      </c>
    </row>
    <row r="514" spans="1:8" ht="12.75" customHeight="1" x14ac:dyDescent="0.2">
      <c r="A514" s="34"/>
      <c r="B514" s="131" t="s">
        <v>362</v>
      </c>
      <c r="C514" s="142">
        <v>9175.66</v>
      </c>
      <c r="D514" s="142">
        <v>7931</v>
      </c>
      <c r="E514" s="142">
        <v>8902</v>
      </c>
      <c r="F514" s="142">
        <v>9168</v>
      </c>
      <c r="G514" s="176">
        <f t="shared" si="54"/>
        <v>1237</v>
      </c>
      <c r="H514" s="229" t="s">
        <v>363</v>
      </c>
    </row>
    <row r="515" spans="1:8" ht="12.75" customHeight="1" x14ac:dyDescent="0.2">
      <c r="A515" s="34"/>
      <c r="B515" s="131" t="s">
        <v>364</v>
      </c>
      <c r="C515" s="142">
        <v>2940.63</v>
      </c>
      <c r="D515" s="142">
        <v>2627</v>
      </c>
      <c r="E515" s="142">
        <v>3045</v>
      </c>
      <c r="F515" s="142">
        <v>3125</v>
      </c>
      <c r="G515" s="176">
        <f t="shared" si="54"/>
        <v>498</v>
      </c>
      <c r="H515" s="189"/>
    </row>
    <row r="516" spans="1:8" ht="12.75" customHeight="1" x14ac:dyDescent="0.2">
      <c r="A516" s="34"/>
      <c r="B516" s="131" t="s">
        <v>365</v>
      </c>
      <c r="C516" s="142">
        <v>21881.38</v>
      </c>
      <c r="D516" s="142">
        <v>24089</v>
      </c>
      <c r="E516" s="142">
        <v>23213</v>
      </c>
      <c r="F516" s="142">
        <v>25534</v>
      </c>
      <c r="G516" s="176">
        <f t="shared" si="54"/>
        <v>1445</v>
      </c>
      <c r="H516" s="189"/>
    </row>
    <row r="517" spans="1:8" ht="12.75" customHeight="1" x14ac:dyDescent="0.2">
      <c r="A517" s="34"/>
      <c r="B517" s="131" t="s">
        <v>366</v>
      </c>
      <c r="C517" s="142">
        <v>10263.4</v>
      </c>
      <c r="D517" s="142">
        <v>5000</v>
      </c>
      <c r="E517" s="142">
        <v>16606</v>
      </c>
      <c r="F517" s="142">
        <v>17767</v>
      </c>
      <c r="G517" s="193">
        <f t="shared" si="54"/>
        <v>12767</v>
      </c>
      <c r="H517" s="189"/>
    </row>
    <row r="518" spans="1:8" ht="12.75" customHeight="1" x14ac:dyDescent="0.2">
      <c r="A518" s="34"/>
      <c r="B518" s="131" t="s">
        <v>135</v>
      </c>
      <c r="C518" s="142">
        <v>1718.26</v>
      </c>
      <c r="D518" s="142">
        <v>1600</v>
      </c>
      <c r="E518" s="175">
        <v>2400</v>
      </c>
      <c r="F518" s="175">
        <v>2400</v>
      </c>
      <c r="G518" s="193">
        <f t="shared" si="54"/>
        <v>800</v>
      </c>
      <c r="H518" s="189"/>
    </row>
    <row r="519" spans="1:8" ht="12.75" customHeight="1" x14ac:dyDescent="0.2">
      <c r="A519" s="34"/>
      <c r="B519" s="131" t="s">
        <v>367</v>
      </c>
      <c r="C519" s="142">
        <v>1399</v>
      </c>
      <c r="D519" s="142">
        <v>1500</v>
      </c>
      <c r="E519" s="142">
        <v>1500</v>
      </c>
      <c r="F519" s="142">
        <v>1500</v>
      </c>
      <c r="G519" s="176">
        <f t="shared" si="54"/>
        <v>0</v>
      </c>
      <c r="H519" s="131" t="s">
        <v>7</v>
      </c>
    </row>
    <row r="520" spans="1:8" ht="12.75" customHeight="1" x14ac:dyDescent="0.2">
      <c r="A520" s="34"/>
      <c r="B520" s="131" t="s">
        <v>99</v>
      </c>
      <c r="C520" s="142">
        <v>59758.62</v>
      </c>
      <c r="D520" s="142">
        <v>30000</v>
      </c>
      <c r="E520" s="142">
        <v>40000</v>
      </c>
      <c r="F520" s="142">
        <v>40000</v>
      </c>
      <c r="G520" s="176">
        <f t="shared" si="54"/>
        <v>10000</v>
      </c>
      <c r="H520" s="180" t="s">
        <v>7</v>
      </c>
    </row>
    <row r="521" spans="1:8" ht="12.75" customHeight="1" x14ac:dyDescent="0.2">
      <c r="A521" s="34"/>
      <c r="B521" s="131" t="s">
        <v>368</v>
      </c>
      <c r="C521" s="142">
        <v>450</v>
      </c>
      <c r="D521" s="142">
        <v>0</v>
      </c>
      <c r="E521" s="142">
        <v>0</v>
      </c>
      <c r="F521" s="142">
        <v>0</v>
      </c>
      <c r="G521" s="176">
        <f t="shared" si="54"/>
        <v>0</v>
      </c>
      <c r="H521" s="230"/>
    </row>
    <row r="522" spans="1:8" ht="12.75" customHeight="1" x14ac:dyDescent="0.2">
      <c r="A522" s="34"/>
      <c r="B522" s="131" t="s">
        <v>369</v>
      </c>
      <c r="C522" s="142">
        <v>1784.44</v>
      </c>
      <c r="D522" s="142">
        <v>0</v>
      </c>
      <c r="E522" s="142">
        <v>0</v>
      </c>
      <c r="F522" s="142">
        <v>0</v>
      </c>
      <c r="G522" s="176">
        <f t="shared" si="54"/>
        <v>0</v>
      </c>
      <c r="H522" s="178" t="s">
        <v>7</v>
      </c>
    </row>
    <row r="523" spans="1:8" ht="12.75" customHeight="1" x14ac:dyDescent="0.2">
      <c r="A523" s="34"/>
      <c r="B523" s="131" t="s">
        <v>370</v>
      </c>
      <c r="C523" s="142">
        <v>11671</v>
      </c>
      <c r="D523" s="142">
        <v>14000</v>
      </c>
      <c r="E523" s="142">
        <v>12353</v>
      </c>
      <c r="F523" s="142">
        <v>14205</v>
      </c>
      <c r="G523" s="176">
        <f t="shared" si="54"/>
        <v>205</v>
      </c>
      <c r="H523" s="131" t="s">
        <v>7</v>
      </c>
    </row>
    <row r="524" spans="1:8" ht="12.75" customHeight="1" x14ac:dyDescent="0.2">
      <c r="A524" s="34"/>
      <c r="B524" s="131" t="s">
        <v>267</v>
      </c>
      <c r="C524" s="142">
        <v>1457.55</v>
      </c>
      <c r="D524" s="142">
        <v>1000</v>
      </c>
      <c r="E524" s="142">
        <v>1500</v>
      </c>
      <c r="F524" s="142">
        <v>1500</v>
      </c>
      <c r="G524" s="176">
        <f t="shared" si="54"/>
        <v>500</v>
      </c>
      <c r="H524" s="189"/>
    </row>
    <row r="525" spans="1:8" ht="12.75" customHeight="1" x14ac:dyDescent="0.2">
      <c r="A525" s="34"/>
      <c r="B525" s="131" t="s">
        <v>371</v>
      </c>
      <c r="C525" s="142">
        <v>399.05</v>
      </c>
      <c r="D525" s="142">
        <v>500</v>
      </c>
      <c r="E525" s="142">
        <v>500</v>
      </c>
      <c r="F525" s="142">
        <v>500</v>
      </c>
      <c r="G525" s="176">
        <f t="shared" si="54"/>
        <v>0</v>
      </c>
      <c r="H525" s="131" t="s">
        <v>7</v>
      </c>
    </row>
    <row r="526" spans="1:8" ht="12.75" customHeight="1" x14ac:dyDescent="0.2">
      <c r="A526" s="34"/>
      <c r="B526" s="131" t="s">
        <v>372</v>
      </c>
      <c r="C526" s="142">
        <v>40007.760000000002</v>
      </c>
      <c r="D526" s="142">
        <v>40000</v>
      </c>
      <c r="E526" s="142">
        <v>42000</v>
      </c>
      <c r="F526" s="142">
        <v>45000</v>
      </c>
      <c r="G526" s="176">
        <f t="shared" si="54"/>
        <v>5000</v>
      </c>
      <c r="H526" s="131" t="s">
        <v>7</v>
      </c>
    </row>
    <row r="527" spans="1:8" ht="12.75" customHeight="1" x14ac:dyDescent="0.2">
      <c r="A527" s="34"/>
      <c r="B527" s="131" t="s">
        <v>373</v>
      </c>
      <c r="C527" s="142">
        <v>0</v>
      </c>
      <c r="D527" s="142">
        <v>15000</v>
      </c>
      <c r="E527" s="142">
        <v>15000</v>
      </c>
      <c r="F527" s="142">
        <v>0</v>
      </c>
      <c r="G527" s="176">
        <f t="shared" si="54"/>
        <v>-15000</v>
      </c>
      <c r="H527" s="231"/>
    </row>
    <row r="528" spans="1:8" ht="12.75" customHeight="1" x14ac:dyDescent="0.2">
      <c r="A528" s="34"/>
      <c r="B528" s="131" t="s">
        <v>374</v>
      </c>
      <c r="C528" s="142">
        <v>33000</v>
      </c>
      <c r="D528" s="142">
        <v>0</v>
      </c>
      <c r="E528" s="142">
        <v>0</v>
      </c>
      <c r="F528" s="142">
        <v>40000</v>
      </c>
      <c r="G528" s="176">
        <f t="shared" si="54"/>
        <v>40000</v>
      </c>
      <c r="H528" s="232"/>
    </row>
    <row r="529" spans="1:8" ht="12.75" customHeight="1" x14ac:dyDescent="0.2">
      <c r="A529" s="34"/>
      <c r="B529" s="208" t="s">
        <v>104</v>
      </c>
      <c r="C529" s="198">
        <f>SUM(C510:C528)</f>
        <v>382922.2</v>
      </c>
      <c r="D529" s="198">
        <f t="shared" ref="D529:G529" si="55">SUM(D510:D528)</f>
        <v>300598</v>
      </c>
      <c r="E529" s="198">
        <f t="shared" si="55"/>
        <v>349190</v>
      </c>
      <c r="F529" s="198">
        <f t="shared" si="55"/>
        <v>390904</v>
      </c>
      <c r="G529" s="198">
        <f t="shared" si="55"/>
        <v>90306</v>
      </c>
      <c r="H529" s="179">
        <f>(F529-D529)/D529*100</f>
        <v>30.042116048676306</v>
      </c>
    </row>
    <row r="530" spans="1:8" ht="12.75" customHeight="1" x14ac:dyDescent="0.2">
      <c r="A530" s="162"/>
      <c r="B530" s="199" t="s">
        <v>375</v>
      </c>
      <c r="C530" s="209" t="s">
        <v>376</v>
      </c>
      <c r="D530" s="200"/>
      <c r="E530" s="200"/>
      <c r="F530" s="200">
        <f>SUM(F529)</f>
        <v>390904</v>
      </c>
      <c r="G530" s="228"/>
      <c r="H530" s="202"/>
    </row>
    <row r="531" spans="1:8" ht="12.75" customHeight="1" x14ac:dyDescent="0.2">
      <c r="A531" s="34"/>
      <c r="B531" s="203"/>
      <c r="C531" s="222"/>
      <c r="D531" s="204"/>
      <c r="E531" s="204"/>
      <c r="F531" s="204"/>
      <c r="G531" s="222"/>
      <c r="H531" s="179"/>
    </row>
    <row r="532" spans="1:8" ht="12.75" customHeight="1" x14ac:dyDescent="0.2">
      <c r="A532" s="127" t="s">
        <v>377</v>
      </c>
      <c r="B532" s="184"/>
      <c r="C532" s="125" t="s">
        <v>35</v>
      </c>
      <c r="D532" s="125" t="s">
        <v>36</v>
      </c>
      <c r="E532" s="125" t="s">
        <v>36</v>
      </c>
      <c r="F532" s="125" t="s">
        <v>37</v>
      </c>
      <c r="G532" s="126" t="s">
        <v>38</v>
      </c>
      <c r="H532" s="126" t="s">
        <v>39</v>
      </c>
    </row>
    <row r="533" spans="1:8" ht="12.75" customHeight="1" x14ac:dyDescent="0.2">
      <c r="A533" s="190" t="s">
        <v>110</v>
      </c>
      <c r="B533" s="184"/>
      <c r="C533" s="126" t="s">
        <v>76</v>
      </c>
      <c r="D533" s="126" t="s">
        <v>43</v>
      </c>
      <c r="E533" s="126" t="s">
        <v>44</v>
      </c>
      <c r="F533" s="126" t="s">
        <v>45</v>
      </c>
      <c r="G533" s="126" t="s">
        <v>46</v>
      </c>
      <c r="H533" s="126" t="s">
        <v>46</v>
      </c>
    </row>
    <row r="534" spans="1:8" ht="12.75" customHeight="1" x14ac:dyDescent="0.2">
      <c r="A534" s="127" t="s">
        <v>378</v>
      </c>
      <c r="B534" s="131" t="s">
        <v>379</v>
      </c>
      <c r="C534" s="142">
        <v>410547.51</v>
      </c>
      <c r="D534" s="142">
        <v>450000</v>
      </c>
      <c r="E534" s="191">
        <v>500000</v>
      </c>
      <c r="F534" s="191">
        <v>510000</v>
      </c>
      <c r="G534" s="176">
        <f t="shared" ref="G534:G553" si="56">F534-D534</f>
        <v>60000</v>
      </c>
      <c r="H534" s="131" t="s">
        <v>7</v>
      </c>
    </row>
    <row r="535" spans="1:8" ht="12.75" customHeight="1" x14ac:dyDescent="0.2">
      <c r="A535" s="34"/>
      <c r="B535" s="131" t="s">
        <v>380</v>
      </c>
      <c r="C535" s="142">
        <v>56420.98</v>
      </c>
      <c r="D535" s="142">
        <v>64556</v>
      </c>
      <c r="E535" s="191">
        <v>65000</v>
      </c>
      <c r="F535" s="191">
        <v>67000</v>
      </c>
      <c r="G535" s="176">
        <f t="shared" si="56"/>
        <v>2444</v>
      </c>
      <c r="H535" s="229" t="s">
        <v>363</v>
      </c>
    </row>
    <row r="536" spans="1:8" ht="12.75" customHeight="1" x14ac:dyDescent="0.2">
      <c r="A536" s="34"/>
      <c r="B536" s="131" t="s">
        <v>381</v>
      </c>
      <c r="C536" s="142">
        <v>103044.09</v>
      </c>
      <c r="D536" s="142">
        <v>123120</v>
      </c>
      <c r="E536" s="191">
        <v>150000</v>
      </c>
      <c r="F536" s="191">
        <v>165000</v>
      </c>
      <c r="G536" s="176">
        <f t="shared" si="56"/>
        <v>41880</v>
      </c>
      <c r="H536" s="16"/>
    </row>
    <row r="537" spans="1:8" ht="12.75" customHeight="1" x14ac:dyDescent="0.2">
      <c r="A537" s="34"/>
      <c r="B537" s="131" t="s">
        <v>135</v>
      </c>
      <c r="C537" s="142">
        <v>2507.3200000000002</v>
      </c>
      <c r="D537" s="142">
        <v>10400</v>
      </c>
      <c r="E537" s="191">
        <v>10400</v>
      </c>
      <c r="F537" s="191">
        <v>10400</v>
      </c>
      <c r="G537" s="193">
        <f t="shared" si="56"/>
        <v>0</v>
      </c>
      <c r="H537" s="16"/>
    </row>
    <row r="538" spans="1:8" ht="12.75" customHeight="1" x14ac:dyDescent="0.2">
      <c r="A538" s="34"/>
      <c r="B538" s="131" t="s">
        <v>382</v>
      </c>
      <c r="C538" s="142">
        <v>53299.49</v>
      </c>
      <c r="D538" s="142">
        <v>58630</v>
      </c>
      <c r="E538" s="142">
        <v>61179</v>
      </c>
      <c r="F538" s="142">
        <v>70356</v>
      </c>
      <c r="G538" s="176">
        <f t="shared" si="56"/>
        <v>11726</v>
      </c>
      <c r="H538" s="16"/>
    </row>
    <row r="539" spans="1:8" ht="12.75" customHeight="1" x14ac:dyDescent="0.2">
      <c r="A539" s="34"/>
      <c r="B539" s="131" t="s">
        <v>383</v>
      </c>
      <c r="C539" s="142">
        <v>25041.29</v>
      </c>
      <c r="D539" s="142">
        <v>14000</v>
      </c>
      <c r="E539" s="191">
        <v>20000</v>
      </c>
      <c r="F539" s="191">
        <v>20000</v>
      </c>
      <c r="G539" s="176">
        <f t="shared" si="56"/>
        <v>6000</v>
      </c>
      <c r="H539" s="16"/>
    </row>
    <row r="540" spans="1:8" ht="12.75" customHeight="1" x14ac:dyDescent="0.2">
      <c r="A540" s="34"/>
      <c r="B540" s="131" t="s">
        <v>100</v>
      </c>
      <c r="C540" s="142">
        <v>56709.34</v>
      </c>
      <c r="D540" s="142">
        <v>50000</v>
      </c>
      <c r="E540" s="142">
        <v>53000</v>
      </c>
      <c r="F540" s="191">
        <v>55000</v>
      </c>
      <c r="G540" s="176">
        <f t="shared" si="56"/>
        <v>5000</v>
      </c>
      <c r="H540" s="16"/>
    </row>
    <row r="541" spans="1:8" ht="12.75" customHeight="1" x14ac:dyDescent="0.2">
      <c r="A541" s="34"/>
      <c r="B541" s="131" t="s">
        <v>384</v>
      </c>
      <c r="C541" s="142">
        <v>79275.009999999995</v>
      </c>
      <c r="D541" s="142">
        <v>94000</v>
      </c>
      <c r="E541" s="142">
        <v>92000</v>
      </c>
      <c r="F541" s="191">
        <v>94000</v>
      </c>
      <c r="G541" s="176">
        <f t="shared" si="56"/>
        <v>0</v>
      </c>
      <c r="H541" s="16"/>
    </row>
    <row r="542" spans="1:8" ht="12.75" customHeight="1" x14ac:dyDescent="0.2">
      <c r="A542" s="34"/>
      <c r="B542" s="131" t="s">
        <v>385</v>
      </c>
      <c r="C542" s="142">
        <v>16053.38</v>
      </c>
      <c r="D542" s="142">
        <v>15000</v>
      </c>
      <c r="E542" s="142">
        <v>17000</v>
      </c>
      <c r="F542" s="191">
        <v>17000</v>
      </c>
      <c r="G542" s="176">
        <f t="shared" si="56"/>
        <v>2000</v>
      </c>
      <c r="H542" s="233"/>
    </row>
    <row r="543" spans="1:8" ht="13.5" customHeight="1" x14ac:dyDescent="0.2">
      <c r="A543" s="34"/>
      <c r="B543" s="131" t="s">
        <v>386</v>
      </c>
      <c r="C543" s="142">
        <v>124230.95</v>
      </c>
      <c r="D543" s="142">
        <v>145000</v>
      </c>
      <c r="E543" s="142">
        <v>140000</v>
      </c>
      <c r="F543" s="191">
        <v>145000</v>
      </c>
      <c r="G543" s="176">
        <f t="shared" si="56"/>
        <v>0</v>
      </c>
      <c r="H543" s="234" t="s">
        <v>387</v>
      </c>
    </row>
    <row r="544" spans="1:8" ht="12.75" customHeight="1" x14ac:dyDescent="0.2">
      <c r="A544" s="34"/>
      <c r="B544" s="131" t="s">
        <v>388</v>
      </c>
      <c r="C544" s="142">
        <v>88168.7</v>
      </c>
      <c r="D544" s="142">
        <v>75000</v>
      </c>
      <c r="E544" s="142">
        <v>75000</v>
      </c>
      <c r="F544" s="191">
        <v>75000</v>
      </c>
      <c r="G544" s="176">
        <f t="shared" si="56"/>
        <v>0</v>
      </c>
      <c r="H544" s="11" t="s">
        <v>389</v>
      </c>
    </row>
    <row r="545" spans="1:8" ht="12.75" customHeight="1" x14ac:dyDescent="0.2">
      <c r="A545" s="34"/>
      <c r="B545" s="131" t="s">
        <v>324</v>
      </c>
      <c r="C545" s="142">
        <v>1888.91</v>
      </c>
      <c r="D545" s="142">
        <v>3000</v>
      </c>
      <c r="E545" s="142">
        <v>3000</v>
      </c>
      <c r="F545" s="191">
        <v>3000</v>
      </c>
      <c r="G545" s="176">
        <f t="shared" si="56"/>
        <v>0</v>
      </c>
      <c r="H545" s="15"/>
    </row>
    <row r="546" spans="1:8" ht="12.75" customHeight="1" x14ac:dyDescent="0.2">
      <c r="A546" s="34"/>
      <c r="B546" s="131" t="s">
        <v>390</v>
      </c>
      <c r="C546" s="142">
        <v>1338.84</v>
      </c>
      <c r="D546" s="142">
        <v>2000</v>
      </c>
      <c r="E546" s="142">
        <v>2000</v>
      </c>
      <c r="F546" s="191">
        <v>2000</v>
      </c>
      <c r="G546" s="176">
        <f t="shared" si="56"/>
        <v>0</v>
      </c>
      <c r="H546" s="16"/>
    </row>
    <row r="547" spans="1:8" ht="12.75" customHeight="1" x14ac:dyDescent="0.2">
      <c r="A547" s="34"/>
      <c r="B547" s="131" t="s">
        <v>391</v>
      </c>
      <c r="C547" s="142">
        <v>10042.07</v>
      </c>
      <c r="D547" s="142">
        <v>10000</v>
      </c>
      <c r="E547" s="142">
        <v>11000</v>
      </c>
      <c r="F547" s="191">
        <v>11000</v>
      </c>
      <c r="G547" s="176">
        <f t="shared" si="56"/>
        <v>1000</v>
      </c>
      <c r="H547" s="16"/>
    </row>
    <row r="548" spans="1:8" ht="12.75" customHeight="1" x14ac:dyDescent="0.2">
      <c r="A548" s="34"/>
      <c r="B548" s="131" t="s">
        <v>392</v>
      </c>
      <c r="C548" s="142">
        <v>47187.19</v>
      </c>
      <c r="D548" s="142">
        <v>60000</v>
      </c>
      <c r="E548" s="191">
        <v>60000</v>
      </c>
      <c r="F548" s="191">
        <v>60000</v>
      </c>
      <c r="G548" s="176">
        <f t="shared" si="56"/>
        <v>0</v>
      </c>
      <c r="H548" s="16" t="s">
        <v>393</v>
      </c>
    </row>
    <row r="549" spans="1:8" ht="12.75" customHeight="1" x14ac:dyDescent="0.2">
      <c r="A549" s="34"/>
      <c r="B549" s="131" t="s">
        <v>394</v>
      </c>
      <c r="C549" s="142">
        <v>154988.20000000001</v>
      </c>
      <c r="D549" s="142">
        <v>87000</v>
      </c>
      <c r="E549" s="191">
        <v>95000</v>
      </c>
      <c r="F549" s="191">
        <v>95000</v>
      </c>
      <c r="G549" s="176">
        <f t="shared" si="56"/>
        <v>8000</v>
      </c>
      <c r="H549" s="178" t="s">
        <v>7</v>
      </c>
    </row>
    <row r="550" spans="1:8" ht="12.75" customHeight="1" x14ac:dyDescent="0.2">
      <c r="A550" s="34"/>
      <c r="B550" s="131" t="s">
        <v>395</v>
      </c>
      <c r="C550" s="142">
        <v>98354.83</v>
      </c>
      <c r="D550" s="142">
        <v>100000</v>
      </c>
      <c r="E550" s="191">
        <v>100000</v>
      </c>
      <c r="F550" s="191">
        <v>100000</v>
      </c>
      <c r="G550" s="176">
        <f t="shared" si="56"/>
        <v>0</v>
      </c>
      <c r="H550" s="16"/>
    </row>
    <row r="551" spans="1:8" ht="12.75" customHeight="1" x14ac:dyDescent="0.2">
      <c r="A551" s="154"/>
      <c r="B551" s="131" t="s">
        <v>396</v>
      </c>
      <c r="C551" s="142">
        <v>26554.94</v>
      </c>
      <c r="D551" s="142">
        <v>15000</v>
      </c>
      <c r="E551" s="191">
        <v>15000</v>
      </c>
      <c r="F551" s="191">
        <v>15000</v>
      </c>
      <c r="G551" s="176">
        <f t="shared" si="56"/>
        <v>0</v>
      </c>
      <c r="H551" s="16"/>
    </row>
    <row r="552" spans="1:8" ht="12.75" customHeight="1" x14ac:dyDescent="0.2">
      <c r="A552" s="154"/>
      <c r="B552" s="131" t="s">
        <v>397</v>
      </c>
      <c r="C552" s="142">
        <v>9686.94</v>
      </c>
      <c r="D552" s="142">
        <v>7657</v>
      </c>
      <c r="E552" s="142">
        <v>7657</v>
      </c>
      <c r="F552" s="142">
        <v>5459</v>
      </c>
      <c r="G552" s="176">
        <f t="shared" si="56"/>
        <v>-2198</v>
      </c>
      <c r="H552" s="235"/>
    </row>
    <row r="553" spans="1:8" ht="12.75" customHeight="1" x14ac:dyDescent="0.2">
      <c r="A553" s="34"/>
      <c r="B553" s="131" t="s">
        <v>398</v>
      </c>
      <c r="C553" s="142">
        <v>100000</v>
      </c>
      <c r="D553" s="142">
        <v>100000</v>
      </c>
      <c r="E553" s="142">
        <v>100000</v>
      </c>
      <c r="F553" s="142">
        <v>100000</v>
      </c>
      <c r="G553" s="176">
        <f t="shared" si="56"/>
        <v>0</v>
      </c>
      <c r="H553" s="236" t="s">
        <v>399</v>
      </c>
    </row>
    <row r="554" spans="1:8" ht="12.75" customHeight="1" x14ac:dyDescent="0.2">
      <c r="A554" s="237">
        <f>SUM(D552:D553)</f>
        <v>107657</v>
      </c>
      <c r="B554" s="178" t="s">
        <v>104</v>
      </c>
      <c r="C554" s="181">
        <f>SUM(C534:C553)</f>
        <v>1465339.9799999997</v>
      </c>
      <c r="D554" s="181">
        <f>SUM(D534:D553)</f>
        <v>1484363</v>
      </c>
      <c r="E554" s="181">
        <f>SUM(E534:E553)</f>
        <v>1577236</v>
      </c>
      <c r="F554" s="181">
        <f>SUM(F534:F553)</f>
        <v>1620215</v>
      </c>
      <c r="G554" s="181">
        <f>SUM(G534:G553)</f>
        <v>135852</v>
      </c>
      <c r="H554" s="179">
        <f>(F554-D554)/D554*100</f>
        <v>9.1522087252242201</v>
      </c>
    </row>
    <row r="555" spans="1:8" ht="12.75" customHeight="1" x14ac:dyDescent="0.2">
      <c r="A555" s="34"/>
      <c r="B555" s="16"/>
      <c r="C555" s="181"/>
      <c r="D555" s="181"/>
      <c r="E555" s="181"/>
      <c r="F555" s="181"/>
      <c r="G555" s="181"/>
      <c r="H555" s="179"/>
    </row>
    <row r="556" spans="1:8" ht="12.75" customHeight="1" x14ac:dyDescent="0.2">
      <c r="A556" s="34"/>
      <c r="B556" s="16"/>
      <c r="C556" s="125" t="s">
        <v>35</v>
      </c>
      <c r="D556" s="125" t="s">
        <v>36</v>
      </c>
      <c r="E556" s="125" t="s">
        <v>36</v>
      </c>
      <c r="F556" s="125" t="s">
        <v>37</v>
      </c>
      <c r="G556" s="126" t="s">
        <v>38</v>
      </c>
      <c r="H556" s="126" t="s">
        <v>39</v>
      </c>
    </row>
    <row r="557" spans="1:8" ht="12.75" customHeight="1" x14ac:dyDescent="0.2">
      <c r="A557" s="34"/>
      <c r="B557" s="16"/>
      <c r="C557" s="126" t="s">
        <v>76</v>
      </c>
      <c r="D557" s="126" t="s">
        <v>43</v>
      </c>
      <c r="E557" s="126" t="s">
        <v>44</v>
      </c>
      <c r="F557" s="126" t="s">
        <v>45</v>
      </c>
      <c r="G557" s="126" t="s">
        <v>46</v>
      </c>
      <c r="H557" s="126" t="s">
        <v>46</v>
      </c>
    </row>
    <row r="558" spans="1:8" ht="12.75" customHeight="1" x14ac:dyDescent="0.2">
      <c r="A558" s="127" t="s">
        <v>377</v>
      </c>
      <c r="B558" s="16"/>
      <c r="C558" s="142"/>
      <c r="D558" s="188"/>
      <c r="E558" s="188"/>
      <c r="F558" s="188"/>
      <c r="G558" s="178" t="s">
        <v>7</v>
      </c>
      <c r="H558" s="131" t="s">
        <v>7</v>
      </c>
    </row>
    <row r="559" spans="1:8" ht="12.75" customHeight="1" x14ac:dyDescent="0.2">
      <c r="A559" s="178" t="s">
        <v>400</v>
      </c>
      <c r="B559" s="131" t="s">
        <v>401</v>
      </c>
      <c r="C559" s="142">
        <v>148347.35</v>
      </c>
      <c r="D559" s="142">
        <v>0</v>
      </c>
      <c r="E559" s="142">
        <v>0</v>
      </c>
      <c r="F559" s="142">
        <v>0</v>
      </c>
      <c r="G559" s="176">
        <f>F559-D559</f>
        <v>0</v>
      </c>
      <c r="H559" s="238" t="s">
        <v>402</v>
      </c>
    </row>
    <row r="560" spans="1:8" ht="12.75" customHeight="1" x14ac:dyDescent="0.2">
      <c r="A560" s="178" t="s">
        <v>7</v>
      </c>
      <c r="B560" s="131" t="s">
        <v>403</v>
      </c>
      <c r="C560" s="142">
        <v>93382.49</v>
      </c>
      <c r="D560" s="142">
        <v>668839</v>
      </c>
      <c r="E560" s="142">
        <v>668839</v>
      </c>
      <c r="F560" s="142">
        <v>694332</v>
      </c>
      <c r="G560" s="176">
        <f>F560-D560</f>
        <v>25493</v>
      </c>
      <c r="H560" s="178" t="s">
        <v>404</v>
      </c>
    </row>
    <row r="561" spans="1:8" ht="12.75" customHeight="1" x14ac:dyDescent="0.2">
      <c r="A561" s="16"/>
      <c r="B561" s="131" t="s">
        <v>405</v>
      </c>
      <c r="C561" s="175">
        <v>402000</v>
      </c>
      <c r="D561" s="142">
        <v>0</v>
      </c>
      <c r="E561" s="142">
        <v>0</v>
      </c>
      <c r="F561" s="142">
        <v>0</v>
      </c>
      <c r="G561" s="176">
        <f>F561-D561</f>
        <v>0</v>
      </c>
      <c r="H561" s="131" t="s">
        <v>7</v>
      </c>
    </row>
    <row r="562" spans="1:8" ht="12.75" customHeight="1" x14ac:dyDescent="0.2">
      <c r="A562" s="16"/>
      <c r="B562" s="208" t="s">
        <v>104</v>
      </c>
      <c r="C562" s="198">
        <f>SUM(C559:C561)</f>
        <v>643729.84000000008</v>
      </c>
      <c r="D562" s="198">
        <f t="shared" ref="D562:G562" si="57">SUM(D559:D561)</f>
        <v>668839</v>
      </c>
      <c r="E562" s="198">
        <f t="shared" si="57"/>
        <v>668839</v>
      </c>
      <c r="F562" s="198">
        <f t="shared" si="57"/>
        <v>694332</v>
      </c>
      <c r="G562" s="198">
        <f t="shared" si="57"/>
        <v>25493</v>
      </c>
      <c r="H562" s="179">
        <f>(F562-D562)/D562*100</f>
        <v>3.8115301290744115</v>
      </c>
    </row>
    <row r="563" spans="1:8" ht="12.75" customHeight="1" x14ac:dyDescent="0.2">
      <c r="A563" s="162"/>
      <c r="B563" s="199" t="s">
        <v>406</v>
      </c>
      <c r="C563" s="209" t="s">
        <v>407</v>
      </c>
      <c r="D563" s="239"/>
      <c r="E563" s="239"/>
      <c r="F563" s="200">
        <f>F554+F562</f>
        <v>2314547</v>
      </c>
      <c r="G563" s="240"/>
      <c r="H563" s="241"/>
    </row>
    <row r="564" spans="1:8" ht="12.75" customHeight="1" x14ac:dyDescent="0.2">
      <c r="A564" s="34"/>
      <c r="B564" s="212"/>
      <c r="C564" s="204"/>
      <c r="D564" s="204"/>
      <c r="E564" s="204"/>
      <c r="F564" s="204"/>
      <c r="G564" s="204"/>
      <c r="H564" s="179"/>
    </row>
    <row r="565" spans="1:8" ht="12.75" customHeight="1" x14ac:dyDescent="0.2">
      <c r="A565" s="34"/>
      <c r="B565" s="16"/>
      <c r="C565" s="185"/>
      <c r="D565" s="186"/>
      <c r="E565" s="186"/>
      <c r="F565" s="186"/>
      <c r="G565" s="185"/>
      <c r="H565" s="187"/>
    </row>
    <row r="566" spans="1:8" ht="12.75" customHeight="1" x14ac:dyDescent="0.2">
      <c r="A566" s="127" t="s">
        <v>408</v>
      </c>
      <c r="B566" s="182"/>
      <c r="C566" s="16"/>
      <c r="D566" s="16"/>
      <c r="E566" s="16"/>
      <c r="F566" s="16"/>
      <c r="G566" s="16"/>
      <c r="H566" s="16"/>
    </row>
    <row r="567" spans="1:8" ht="12.75" customHeight="1" x14ac:dyDescent="0.2">
      <c r="A567" s="190" t="s">
        <v>110</v>
      </c>
      <c r="B567" s="16"/>
      <c r="C567" s="16"/>
      <c r="D567" s="16"/>
      <c r="E567" s="16"/>
      <c r="F567" s="16"/>
      <c r="G567" s="16"/>
      <c r="H567" s="2"/>
    </row>
    <row r="568" spans="1:8" ht="12.75" customHeight="1" x14ac:dyDescent="0.2">
      <c r="A568" s="127" t="s">
        <v>408</v>
      </c>
      <c r="B568" s="131" t="s">
        <v>409</v>
      </c>
      <c r="C568" s="142">
        <v>0</v>
      </c>
      <c r="D568" s="142">
        <v>0</v>
      </c>
      <c r="E568" s="142">
        <v>0</v>
      </c>
      <c r="F568" s="142">
        <v>0</v>
      </c>
      <c r="G568" s="193">
        <f>F568-D568</f>
        <v>0</v>
      </c>
      <c r="H568" s="242" t="s">
        <v>410</v>
      </c>
    </row>
    <row r="569" spans="1:8" ht="12.75" customHeight="1" x14ac:dyDescent="0.2">
      <c r="A569" s="34"/>
      <c r="B569" s="131" t="s">
        <v>411</v>
      </c>
      <c r="C569" s="142">
        <v>0</v>
      </c>
      <c r="D569" s="142">
        <v>0</v>
      </c>
      <c r="E569" s="142">
        <v>0</v>
      </c>
      <c r="F569" s="142">
        <v>0</v>
      </c>
      <c r="G569" s="193">
        <f>F569-D569</f>
        <v>0</v>
      </c>
      <c r="H569" s="242"/>
    </row>
    <row r="570" spans="1:8" ht="12.75" customHeight="1" x14ac:dyDescent="0.2">
      <c r="A570" s="34"/>
      <c r="B570" s="208" t="s">
        <v>104</v>
      </c>
      <c r="C570" s="198">
        <f>SUM(C568:C569)</f>
        <v>0</v>
      </c>
      <c r="D570" s="198">
        <f>SUM(D568:D569)</f>
        <v>0</v>
      </c>
      <c r="E570" s="198">
        <f>SUM(E568:E569)</f>
        <v>0</v>
      </c>
      <c r="F570" s="198">
        <f>SUM(F568:F569)</f>
        <v>0</v>
      </c>
      <c r="G570" s="198">
        <f>SUM(G568:G569)</f>
        <v>0</v>
      </c>
      <c r="H570" s="243" t="e">
        <f>(F570-D570)/D570*100</f>
        <v>#DIV/0!</v>
      </c>
    </row>
    <row r="571" spans="1:8" ht="12.75" customHeight="1" x14ac:dyDescent="0.2">
      <c r="A571" s="162"/>
      <c r="B571" s="199" t="s">
        <v>412</v>
      </c>
      <c r="C571" s="209" t="s">
        <v>413</v>
      </c>
      <c r="D571" s="200"/>
      <c r="E571" s="200"/>
      <c r="F571" s="200">
        <f>SUM(F570)</f>
        <v>0</v>
      </c>
      <c r="G571" s="201"/>
      <c r="H571" s="202"/>
    </row>
    <row r="572" spans="1:8" ht="12.75" customHeight="1" x14ac:dyDescent="0.2">
      <c r="A572" s="34"/>
      <c r="B572" s="212"/>
      <c r="C572" s="204"/>
      <c r="D572" s="204"/>
      <c r="E572" s="204"/>
      <c r="F572" s="204"/>
      <c r="G572" s="204"/>
      <c r="H572" s="179"/>
    </row>
    <row r="573" spans="1:8" ht="12.75" customHeight="1" x14ac:dyDescent="0.2">
      <c r="A573" s="127" t="s">
        <v>414</v>
      </c>
      <c r="B573" s="16"/>
      <c r="C573" s="142"/>
      <c r="D573" s="188"/>
      <c r="E573" s="188"/>
      <c r="F573" s="188"/>
      <c r="G573" s="178" t="s">
        <v>7</v>
      </c>
      <c r="H573" s="131" t="s">
        <v>7</v>
      </c>
    </row>
    <row r="574" spans="1:8" ht="12.75" customHeight="1" x14ac:dyDescent="0.2">
      <c r="A574" s="127" t="s">
        <v>415</v>
      </c>
      <c r="B574" s="131" t="s">
        <v>416</v>
      </c>
      <c r="C574" s="142">
        <v>0</v>
      </c>
      <c r="D574" s="142">
        <v>0</v>
      </c>
      <c r="E574" s="142">
        <v>0</v>
      </c>
      <c r="F574" s="142">
        <v>0</v>
      </c>
      <c r="G574" s="176">
        <f>F574-D574</f>
        <v>0</v>
      </c>
      <c r="H574" s="189"/>
    </row>
    <row r="575" spans="1:8" ht="12.75" customHeight="1" x14ac:dyDescent="0.2">
      <c r="A575" s="34"/>
      <c r="B575" s="131" t="s">
        <v>417</v>
      </c>
      <c r="C575" s="142">
        <v>0</v>
      </c>
      <c r="D575" s="142">
        <v>0</v>
      </c>
      <c r="E575" s="142">
        <v>0</v>
      </c>
      <c r="F575" s="142">
        <v>0</v>
      </c>
      <c r="G575" s="176">
        <f>F575-D575</f>
        <v>0</v>
      </c>
      <c r="H575" s="189"/>
    </row>
    <row r="576" spans="1:8" ht="12.75" customHeight="1" x14ac:dyDescent="0.2">
      <c r="A576" s="34"/>
      <c r="B576" s="131" t="s">
        <v>418</v>
      </c>
      <c r="C576" s="142">
        <v>0</v>
      </c>
      <c r="D576" s="142">
        <v>0</v>
      </c>
      <c r="E576" s="141">
        <v>0</v>
      </c>
      <c r="F576" s="142">
        <v>0</v>
      </c>
      <c r="G576" s="176">
        <f>F576-D576</f>
        <v>0</v>
      </c>
      <c r="H576" s="16" t="s">
        <v>7</v>
      </c>
    </row>
    <row r="577" spans="1:9" ht="12.75" customHeight="1" x14ac:dyDescent="0.2">
      <c r="A577" s="139"/>
      <c r="B577" s="131" t="s">
        <v>419</v>
      </c>
      <c r="C577" s="142">
        <v>150000</v>
      </c>
      <c r="D577" s="142">
        <v>150000</v>
      </c>
      <c r="E577" s="142">
        <v>150000</v>
      </c>
      <c r="F577" s="142">
        <v>150000</v>
      </c>
      <c r="G577" s="176">
        <f>F577-D577</f>
        <v>0</v>
      </c>
      <c r="H577" s="131" t="s">
        <v>7</v>
      </c>
    </row>
    <row r="578" spans="1:9" ht="12.75" customHeight="1" x14ac:dyDescent="0.2">
      <c r="A578" s="34"/>
      <c r="B578" s="208" t="s">
        <v>104</v>
      </c>
      <c r="C578" s="198">
        <f>SUM(C574:C577)</f>
        <v>150000</v>
      </c>
      <c r="D578" s="198">
        <f>SUM(D574:D577)</f>
        <v>150000</v>
      </c>
      <c r="E578" s="244">
        <f>SUM(E574:E577)</f>
        <v>150000</v>
      </c>
      <c r="F578" s="198">
        <f>SUM(F574:F577)</f>
        <v>150000</v>
      </c>
      <c r="G578" s="198">
        <f>SUM(G574:G577)</f>
        <v>0</v>
      </c>
      <c r="H578" s="179">
        <f>(F578-D578)/D578*100</f>
        <v>0</v>
      </c>
    </row>
    <row r="579" spans="1:9" ht="12.75" customHeight="1" x14ac:dyDescent="0.2">
      <c r="A579" s="162"/>
      <c r="B579" s="199" t="s">
        <v>420</v>
      </c>
      <c r="C579" s="209" t="s">
        <v>421</v>
      </c>
      <c r="D579" s="200"/>
      <c r="E579" s="200"/>
      <c r="F579" s="200">
        <f>SUM(F578)</f>
        <v>150000</v>
      </c>
      <c r="G579" s="201"/>
      <c r="H579" s="202"/>
    </row>
    <row r="580" spans="1:9" ht="12.75" customHeight="1" x14ac:dyDescent="0.2">
      <c r="A580" s="34"/>
      <c r="B580" s="203"/>
      <c r="C580" s="204"/>
      <c r="D580" s="204"/>
      <c r="E580" s="204">
        <v>0</v>
      </c>
      <c r="F580" s="204">
        <v>0</v>
      </c>
      <c r="G580" s="204"/>
      <c r="H580" s="179"/>
    </row>
    <row r="581" spans="1:9" ht="12.75" customHeight="1" x14ac:dyDescent="0.2">
      <c r="A581" s="127" t="s">
        <v>422</v>
      </c>
      <c r="B581" s="245"/>
      <c r="C581" s="198">
        <f>C588-C585</f>
        <v>11987039.220000001</v>
      </c>
      <c r="D581" s="198">
        <f>D588-D585</f>
        <v>13385639</v>
      </c>
      <c r="E581" s="198">
        <f>E588-E585</f>
        <v>13432332</v>
      </c>
      <c r="F581" s="198">
        <f>F588-F585</f>
        <v>14459192</v>
      </c>
      <c r="G581" s="198">
        <f>G588-G585</f>
        <v>1073553</v>
      </c>
      <c r="H581" s="246">
        <f>G581/D581</f>
        <v>8.0201849160880551E-2</v>
      </c>
    </row>
    <row r="582" spans="1:9" ht="12.75" customHeight="1" x14ac:dyDescent="0.2">
      <c r="A582" s="162"/>
      <c r="B582" s="199" t="s">
        <v>423</v>
      </c>
      <c r="C582" s="209" t="s">
        <v>424</v>
      </c>
      <c r="D582" s="200"/>
      <c r="E582" s="200"/>
      <c r="F582" s="200">
        <f>SUM(F581)</f>
        <v>14459192</v>
      </c>
      <c r="G582" s="201"/>
      <c r="H582" s="202"/>
    </row>
    <row r="583" spans="1:9" ht="12.75" customHeight="1" x14ac:dyDescent="0.2">
      <c r="A583" s="127" t="s">
        <v>7</v>
      </c>
      <c r="B583" s="219"/>
      <c r="C583" s="247" t="s">
        <v>7</v>
      </c>
      <c r="D583" s="219"/>
      <c r="E583" s="219"/>
      <c r="F583" s="219"/>
      <c r="G583" s="219"/>
      <c r="H583" s="2"/>
    </row>
    <row r="584" spans="1:9" ht="12.75" customHeight="1" x14ac:dyDescent="0.2">
      <c r="A584" s="127" t="s">
        <v>425</v>
      </c>
      <c r="B584" s="131" t="s">
        <v>426</v>
      </c>
      <c r="C584" s="142">
        <v>143544</v>
      </c>
      <c r="D584" s="142">
        <v>143544</v>
      </c>
      <c r="E584" s="142">
        <v>143544</v>
      </c>
      <c r="F584" s="142">
        <v>150000</v>
      </c>
      <c r="G584" s="193">
        <f>F584-D584</f>
        <v>6456</v>
      </c>
      <c r="H584" s="11"/>
    </row>
    <row r="585" spans="1:9" ht="12.75" customHeight="1" x14ac:dyDescent="0.2">
      <c r="A585" s="34" t="s">
        <v>427</v>
      </c>
      <c r="B585" s="208" t="s">
        <v>104</v>
      </c>
      <c r="C585" s="198">
        <f>SUM(C584)</f>
        <v>143544</v>
      </c>
      <c r="D585" s="198">
        <f>SUM(D584)</f>
        <v>143544</v>
      </c>
      <c r="E585" s="198">
        <f>SUM(E584)</f>
        <v>143544</v>
      </c>
      <c r="F585" s="198">
        <f>SUM(F584)</f>
        <v>150000</v>
      </c>
      <c r="G585" s="198">
        <f>SUM(G584)</f>
        <v>6456</v>
      </c>
      <c r="H585" s="243">
        <f>(F585-D585)/D585*100</f>
        <v>4.4975756562447753</v>
      </c>
    </row>
    <row r="586" spans="1:9" ht="12.75" customHeight="1" x14ac:dyDescent="0.2">
      <c r="A586" s="248" t="s">
        <v>7</v>
      </c>
      <c r="B586" s="199" t="s">
        <v>428</v>
      </c>
      <c r="C586" s="209" t="s">
        <v>429</v>
      </c>
      <c r="D586" s="200"/>
      <c r="E586" s="200"/>
      <c r="F586" s="200">
        <f>SUM(F585)</f>
        <v>150000</v>
      </c>
      <c r="G586" s="249" t="s">
        <v>7</v>
      </c>
      <c r="H586" s="250" t="s">
        <v>7</v>
      </c>
    </row>
    <row r="587" spans="1:9" ht="12.75" customHeight="1" x14ac:dyDescent="0.2">
      <c r="A587" s="34"/>
      <c r="B587" s="219"/>
      <c r="C587" s="251"/>
      <c r="D587" s="252"/>
      <c r="E587" s="252">
        <v>0</v>
      </c>
      <c r="F587" s="252"/>
      <c r="G587" s="253" t="s">
        <v>7</v>
      </c>
      <c r="H587" s="131" t="s">
        <v>7</v>
      </c>
    </row>
    <row r="588" spans="1:9" ht="15.75" customHeight="1" x14ac:dyDescent="0.25">
      <c r="A588" s="254" t="s">
        <v>430</v>
      </c>
      <c r="B588" s="255"/>
      <c r="C588" s="256">
        <f>C122+C130+C138+C146+C154+C168+C177+C185+C201+C209+C221+C229+C237+C335+C375+C379+C399+C415+C427+C445+C467+C473+C476+C501+C506+C554+C529+C578+C344+C570+C562+C585+C254+C193+C251</f>
        <v>12130583.220000001</v>
      </c>
      <c r="D588" s="256">
        <f>D122+D130+D138+D146+D154+D168+D177+D185+D201+D209+D221+D229+D237+D335+D375+D379+D399+D415+D427+D445+D467+D473+D476+D501+D506+D554+D529+D578+D344+D570+D562+D585+D254+D193+D251</f>
        <v>13529183</v>
      </c>
      <c r="E588" s="256">
        <f>E122+E130+E138+E146+E154+E168+E177+E185+E201+E209+E221+E229+E237+E335+E375+E379+E399+E415+E427+E445+E467+E473+E476+E501+E506+E554+E529+E578+E344+E570+E562+E585+E254+E193+E251</f>
        <v>13575876</v>
      </c>
      <c r="F588" s="256">
        <f>F122+F130+F138+F146+F154+F168+F177+F185+F201+F209+F221+F229+F237+F335+F375+F379+F399+F415+F427+F445+F467+F473+F476+F501+F506+F554+F529+F578+F344+F570+F562+F585+F254+F193+F251</f>
        <v>14609192</v>
      </c>
      <c r="G588" s="256">
        <f>G122+G130+G138+G146+G154+G168+G177+G185+G201+G209+G221+G229+G237+G335+G375+G379+G399+G415+G427+G445+G467+G473+G476+G501+G506+G554+G529+G578+G344+G570+G562+G585+G254+G193+G251</f>
        <v>1080009</v>
      </c>
      <c r="H588" s="257">
        <f>G588/D588</f>
        <v>7.9828101962993628E-2</v>
      </c>
    </row>
    <row r="589" spans="1:9" ht="12.75" customHeight="1" x14ac:dyDescent="0.2">
      <c r="A589" s="127" t="s">
        <v>7</v>
      </c>
      <c r="B589" s="178" t="s">
        <v>7</v>
      </c>
      <c r="C589" s="258"/>
      <c r="D589" s="142"/>
      <c r="E589" s="259">
        <f>D588-E588</f>
        <v>-46693</v>
      </c>
      <c r="F589" s="188"/>
      <c r="G589" s="142">
        <f>F588-D588</f>
        <v>1080009</v>
      </c>
      <c r="H589" s="179">
        <f>(F588-D588)/D588*100</f>
        <v>7.9828101962993632</v>
      </c>
    </row>
    <row r="590" spans="1:9" ht="12.75" customHeight="1" x14ac:dyDescent="0.2">
      <c r="A590" s="34"/>
      <c r="B590" s="260"/>
      <c r="C590" s="261"/>
      <c r="D590" s="261"/>
      <c r="E590" s="261"/>
      <c r="F590" s="178" t="s">
        <v>7</v>
      </c>
      <c r="G590" s="178" t="s">
        <v>7</v>
      </c>
      <c r="H590" s="178" t="s">
        <v>431</v>
      </c>
    </row>
    <row r="591" spans="1:9" ht="12.75" customHeight="1" x14ac:dyDescent="0.2">
      <c r="A591" s="34"/>
      <c r="B591" s="14"/>
      <c r="C591" s="16"/>
      <c r="D591" s="16"/>
      <c r="E591" s="11"/>
      <c r="F591" s="181"/>
      <c r="G591" s="181"/>
      <c r="H591" s="262"/>
    </row>
    <row r="592" spans="1:9" ht="12.75" customHeight="1" x14ac:dyDescent="0.25">
      <c r="A592" s="34"/>
      <c r="B592" s="263"/>
      <c r="C592" s="264"/>
      <c r="D592" s="264"/>
      <c r="E592" s="264"/>
      <c r="F592" s="265"/>
      <c r="G592" s="265"/>
      <c r="H592" s="266"/>
      <c r="I592" s="267"/>
    </row>
    <row r="593" spans="1:8" ht="12.75" customHeight="1" x14ac:dyDescent="0.2">
      <c r="A593" s="268"/>
      <c r="B593" s="269"/>
      <c r="C593" s="270"/>
      <c r="D593" s="270"/>
      <c r="E593" s="11"/>
      <c r="F593" s="270"/>
      <c r="G593" s="271"/>
      <c r="H593" s="272"/>
    </row>
    <row r="594" spans="1:8" ht="12.75" customHeight="1" x14ac:dyDescent="0.2">
      <c r="A594" s="268"/>
      <c r="B594" s="269"/>
      <c r="C594" s="273"/>
      <c r="D594" s="273"/>
      <c r="E594" s="11"/>
      <c r="F594" s="273"/>
      <c r="G594" s="274"/>
      <c r="H594" s="272"/>
    </row>
    <row r="595" spans="1:8" ht="12.75" customHeight="1" x14ac:dyDescent="0.2">
      <c r="A595" s="34"/>
      <c r="B595" s="34"/>
      <c r="C595" s="34"/>
      <c r="D595" s="34"/>
      <c r="E595" s="34"/>
      <c r="F595" s="34"/>
      <c r="G595" s="34"/>
      <c r="H595" s="34"/>
    </row>
    <row r="596" spans="1:8" ht="12.75" customHeight="1" x14ac:dyDescent="0.2">
      <c r="A596" s="34"/>
      <c r="B596" s="34"/>
      <c r="C596" s="125" t="s">
        <v>35</v>
      </c>
      <c r="D596" s="125" t="s">
        <v>36</v>
      </c>
      <c r="E596" s="125" t="s">
        <v>36</v>
      </c>
      <c r="F596" s="125" t="s">
        <v>37</v>
      </c>
      <c r="G596" s="275" t="s">
        <v>38</v>
      </c>
      <c r="H596" s="275" t="s">
        <v>39</v>
      </c>
    </row>
    <row r="597" spans="1:8" ht="12.75" customHeight="1" x14ac:dyDescent="0.2">
      <c r="A597" s="34"/>
      <c r="B597" s="34"/>
      <c r="C597" s="275" t="s">
        <v>76</v>
      </c>
      <c r="D597" s="275" t="s">
        <v>43</v>
      </c>
      <c r="E597" s="275" t="s">
        <v>44</v>
      </c>
      <c r="F597" s="275" t="s">
        <v>45</v>
      </c>
      <c r="G597" s="275" t="s">
        <v>46</v>
      </c>
      <c r="H597" s="275" t="s">
        <v>46</v>
      </c>
    </row>
    <row r="598" spans="1:8" ht="12.75" customHeight="1" x14ac:dyDescent="0.2">
      <c r="A598" s="127" t="s">
        <v>432</v>
      </c>
      <c r="B598" s="127" t="s">
        <v>433</v>
      </c>
      <c r="C598" s="276">
        <f>C104+C105+C266+C267+C268+C299+C239+C311+C316+C317+C350+C357+C366+C382+C383+C403+C429+C430+C449+C450+C480+C481+C482+C483+C534+C510+C511+C512+C353+C259</f>
        <v>6244916.5199999996</v>
      </c>
      <c r="D598" s="276">
        <f>D104+D105+D266+D267+D268+D299+D239+D311+D316+D317+D350+D357+D366+D382+D383+D403+D429+D430+D449+D450+D480+D481+D482+D483+D534+D510+D511+D512+D353+D259</f>
        <v>7005605</v>
      </c>
      <c r="E598" s="276">
        <f>E104+E105+E266+E267+E268+E299+E239+E311+E316+E317+E350+E357+E366+E382+E383+E403+E429+E430+E449+E450+E480+E481+E482+E483+E534+E510+E511+E512+E353+E259</f>
        <v>6962203</v>
      </c>
      <c r="F598" s="276">
        <f>F104+F105+F266+F267+F268+F299+F239+F311+F316+F317+F350+F357+F366+F382+F383+F403+F429+F430+F449+F450+F480+F481+F482+F483+F534+F510+F511+F512+F353+F259</f>
        <v>7473075</v>
      </c>
      <c r="G598" s="276">
        <f>G104+G105+G266+G267+G268+G299+G239+G311+G316+G317+G350+G357+G366+G382+G383+G403+G429+G430+G449+G450+G480+G481+G482+G483+G534+G510+G511+G512+G353+G259</f>
        <v>467470</v>
      </c>
      <c r="H598" s="34"/>
    </row>
    <row r="599" spans="1:8" ht="12.75" customHeight="1" x14ac:dyDescent="0.25">
      <c r="A599" s="34"/>
      <c r="B599" s="277" t="s">
        <v>434</v>
      </c>
      <c r="C599" s="278">
        <f>C118+C119+C274+C275+C276+C301+C241+C320+C321+C352+C388+C389+C405+C435+C436+C455+C456+C488+C489+C490+C491+C536+C516+C537+C518+C492+C457+C437+C406+C390+C355+C356+C322+C302+C277+C261+C262+C242+C121</f>
        <v>1492479.7500000009</v>
      </c>
      <c r="D599" s="278">
        <f>D118+D119+D274+D275+D276+D301+D241+D320+D321+D352+D388+D389+D405+D435+D436+D455+D456+D488+D489+D490+D491+D536+D516+D537+D518+D492+D457+D437+D406+D390+D355+D356+D322+D302+D277+D261+D262+D242+D121</f>
        <v>1857643</v>
      </c>
      <c r="E599" s="278">
        <f>E118+E119+E274+E275+E276+E301+E241+E320+E321+E352+E388+E389+E405+E435+E436+E455+E456+E488+E489+E490+E491+E536+E516+E537+E518+E492+E457+E437+E406+E390+E355+E356+E322+E302+E277+E261+E262+E242+E121</f>
        <v>1750615</v>
      </c>
      <c r="F599" s="278">
        <f>F118+F119+F274+F275+F276+F301+F241+F320+F321+F352+F388+F389+F405+F435+F436+F455+F456+F488+F489+F490+F491+F536+F516+F537+F518+F492+F457+F437+F406+F390+F355+F356+F322+F302+F277+F261+F262+F242+F121</f>
        <v>1925331</v>
      </c>
      <c r="G599" s="278">
        <f>G118+G119+G274+G275+G276+G301+G241+G320+G321+G352+G388+G389+G405+G435+G436+G455+G456+G488+G489+G490+G491+G536+G516+G537+G518+G492+G457+G437+G406+G390+G355+G356+G322+G302+G277+G261+G262+G242+G121</f>
        <v>67688</v>
      </c>
      <c r="H599" s="34"/>
    </row>
  </sheetData>
  <mergeCells count="7">
    <mergeCell ref="B478:F478"/>
    <mergeCell ref="A65:B65"/>
    <mergeCell ref="A66:B66"/>
    <mergeCell ref="A68:B68"/>
    <mergeCell ref="A69:B69"/>
    <mergeCell ref="A73:H73"/>
    <mergeCell ref="A74:H74"/>
  </mergeCells>
  <hyperlinks>
    <hyperlink ref="H543" r:id="rId1" display="31,000g $2/Kero/Over" xr:uid="{2C8623ED-4BF1-492C-BC10-41452BA0DBEC}"/>
  </hyperlinks>
  <printOptions gridLines="1"/>
  <pageMargins left="0" right="0" top="0" bottom="0" header="0.27" footer="0.28000000000000003"/>
  <pageSetup scale="80" orientation="landscape" r:id="rId2"/>
  <headerFooter>
    <oddFooter>&amp;C&amp;"Helvetica,Regular"&amp;12&amp;K000000&amp;P</oddFooter>
  </headerFooter>
  <rowBreaks count="8" manualBreakCount="8">
    <brk id="45" max="16383" man="1"/>
    <brk id="72" max="16383" man="1"/>
    <brk id="100" max="16383" man="1"/>
    <brk id="155" max="16383" man="1"/>
    <brk id="256" max="16383" man="1"/>
    <brk id="295" max="16383" man="1"/>
    <brk id="346" max="16383" man="1"/>
    <brk id="446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24-25 DRAFT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Thurlow</dc:creator>
  <cp:lastModifiedBy>Nancy Thurlow</cp:lastModifiedBy>
  <dcterms:created xsi:type="dcterms:W3CDTF">2023-12-11T19:16:37Z</dcterms:created>
  <dcterms:modified xsi:type="dcterms:W3CDTF">2023-12-11T19:17:10Z</dcterms:modified>
</cp:coreProperties>
</file>